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8" yWindow="-108" windowWidth="23256" windowHeight="12576"/>
  </bookViews>
  <sheets>
    <sheet name="бесплатно" sheetId="1" r:id="rId1"/>
    <sheet name="платно" sheetId="2" r:id="rId2"/>
  </sheets>
  <calcPr calcId="124519"/>
</workbook>
</file>

<file path=xl/calcChain.xml><?xml version="1.0" encoding="utf-8"?>
<calcChain xmlns="http://schemas.openxmlformats.org/spreadsheetml/2006/main">
  <c r="F24" i="2"/>
  <c r="F18"/>
  <c r="F19"/>
  <c r="F16" i="1"/>
  <c r="F15"/>
  <c r="F19"/>
  <c r="F14"/>
  <c r="F20" l="1"/>
  <c r="F20" i="2" l="1"/>
  <c r="F12"/>
  <c r="F11"/>
  <c r="F14"/>
  <c r="F5"/>
  <c r="F8"/>
  <c r="F7"/>
  <c r="F4"/>
  <c r="F8" i="1"/>
  <c r="F4"/>
  <c r="F7"/>
  <c r="F5"/>
  <c r="J24" i="2" l="1"/>
  <c r="I24"/>
  <c r="H24"/>
  <c r="G24"/>
  <c r="J23"/>
  <c r="I23"/>
  <c r="H23"/>
  <c r="G23"/>
  <c r="F22"/>
  <c r="J18"/>
  <c r="I18"/>
  <c r="H18"/>
  <c r="G18"/>
  <c r="J16"/>
  <c r="I16"/>
  <c r="H16"/>
  <c r="G16"/>
  <c r="J15"/>
  <c r="I15"/>
  <c r="H15"/>
  <c r="G15"/>
  <c r="J11"/>
  <c r="I11"/>
  <c r="H11"/>
  <c r="G11"/>
  <c r="J4" i="1"/>
  <c r="I4"/>
  <c r="H4"/>
  <c r="G4"/>
  <c r="J9" i="2"/>
  <c r="I9"/>
  <c r="H9"/>
  <c r="G9"/>
  <c r="J8"/>
  <c r="I8"/>
  <c r="H8"/>
  <c r="G8"/>
  <c r="G10" s="1"/>
  <c r="J4"/>
  <c r="I4"/>
  <c r="H4"/>
  <c r="G4"/>
  <c r="J19" i="1"/>
  <c r="I19"/>
  <c r="H19"/>
  <c r="G19"/>
  <c r="J18"/>
  <c r="I18"/>
  <c r="H18"/>
  <c r="G18"/>
  <c r="J12"/>
  <c r="I12"/>
  <c r="H12"/>
  <c r="G12"/>
  <c r="J9"/>
  <c r="I9"/>
  <c r="H9"/>
  <c r="G9"/>
  <c r="J8"/>
  <c r="I8"/>
  <c r="H8"/>
  <c r="G8"/>
  <c r="H10" i="2" l="1"/>
  <c r="I25"/>
  <c r="I10"/>
  <c r="J10"/>
  <c r="F10"/>
  <c r="F25"/>
  <c r="J25"/>
  <c r="H25"/>
  <c r="G25"/>
  <c r="H17"/>
  <c r="G17"/>
  <c r="J17"/>
  <c r="I17"/>
  <c r="F17"/>
  <c r="F11" i="1"/>
  <c r="F10"/>
  <c r="F13" l="1"/>
  <c r="H10" l="1"/>
  <c r="G10"/>
  <c r="G13" l="1"/>
  <c r="J10"/>
  <c r="G20" l="1"/>
  <c r="I10"/>
  <c r="J20"/>
  <c r="I20"/>
  <c r="H20"/>
  <c r="J13"/>
  <c r="I13"/>
  <c r="H13"/>
</calcChain>
</file>

<file path=xl/sharedStrings.xml><?xml version="1.0" encoding="utf-8"?>
<sst xmlns="http://schemas.openxmlformats.org/spreadsheetml/2006/main" count="127" uniqueCount="59">
  <si>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</si>
  <si>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</si>
  <si>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</si>
  <si>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</si>
  <si>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</si>
  <si>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</si>
  <si>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</si>
  <si>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</si>
  <si>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</si>
  <si>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</si>
  <si>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</si>
  <si>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</si>
  <si>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</si>
  <si>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</si>
  <si>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</si>
  <si>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</si>
  <si>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</si>
  <si>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</si>
  <si>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</si>
  <si>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</si>
  <si>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</si>
  <si>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</si>
  <si>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</si>
  <si>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</si>
  <si>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</si>
  <si>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</si>
  <si>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</si>
  <si>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</si>
  <si>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"___"_____2021</t>
  </si>
  <si>
    <t>Бухгалтер калькулятор _______________________________</t>
  </si>
  <si>
    <t>МБОУ БСШ №4 им. Героя Советского союза П. Р. Мурашова</t>
  </si>
  <si>
    <t>За наличный расчет</t>
  </si>
  <si>
    <t>200</t>
  </si>
  <si>
    <t xml:space="preserve"> </t>
  </si>
  <si>
    <t>Зав.производством __________________________________</t>
  </si>
  <si>
    <t>150</t>
  </si>
  <si>
    <t xml:space="preserve">Хлеб пшеничный </t>
  </si>
  <si>
    <t>Вафли</t>
  </si>
  <si>
    <t>20</t>
  </si>
  <si>
    <t xml:space="preserve">добаки </t>
  </si>
  <si>
    <t>Зеленый горошек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</si>
  <si>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</si>
  <si>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</si>
  <si>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</si>
  <si>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</si>
  <si>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</si>
  <si>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</si>
  <si>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</si>
  <si>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Сок</t>
  </si>
  <si>
    <t>Кисломолочный продукт "Кефир"</t>
  </si>
  <si>
    <t>Борщ с капустой и картофелем с мясом со сметаной</t>
  </si>
  <si>
    <t>57</t>
  </si>
  <si>
    <t>180/30</t>
  </si>
  <si>
    <t>245/5/5</t>
  </si>
  <si>
    <t>45</t>
  </si>
  <si>
    <t xml:space="preserve">Борщ с капустой и картофелем со сметаной с мясом </t>
  </si>
  <si>
    <t>37</t>
  </si>
  <si>
    <t>36</t>
  </si>
  <si>
    <t>240/5/10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</si>
</sst>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/>
    <xf numFmtId="2" fontId="0" fillId="0" borderId="19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Protection="1">
      <protection locked="0"/>
    </xf>
    <xf numFmtId="0" fontId="0" fillId="0" borderId="17" xfId="0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5" fillId="0" borderId="1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5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2" fontId="5" fillId="0" borderId="22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7" xfId="0" applyNumberFormat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2" fontId="5" fillId="0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3" fillId="0" borderId="24" xfId="0" applyFont="1" applyFill="1" applyBorder="1"/>
    <xf numFmtId="0" fontId="4" fillId="0" borderId="24" xfId="0" applyFont="1" applyFill="1" applyBorder="1"/>
    <xf numFmtId="0" fontId="3" fillId="0" borderId="24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35"/>
  <sheetViews>
    <sheetView tabSelected="1" topLeftCell="A16" workbookViewId="0">
      <selection activeCell="A21" sqref="A21:J39"/>
    </sheetView>
  </sheetViews>
  <sheetFormatPr defaultColWidth="8.88671875" defaultRowHeight="14.4"/>
  <cols>
    <col min="1" max="1" width="11.664062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9.5546875" style="17" customWidth="1"/>
    <col min="6" max="6" width="8.33203125" style="17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95" customHeight="1">
      <c r="A1" s="1" t="s">
        <v>0</v>
      </c>
      <c r="B1" s="94" t="s">
        <v>30</v>
      </c>
      <c r="C1" s="95"/>
      <c r="D1" s="96"/>
      <c r="E1" s="17" t="s">
        <v>27</v>
      </c>
      <c r="F1" s="16"/>
      <c r="H1" s="1" t="s">
        <v>1</v>
      </c>
      <c r="I1" s="15" t="s">
        <v>28</v>
      </c>
    </row>
    <row r="2" spans="1:10" ht="15" thickBot="1">
      <c r="B2" s="2" t="s">
        <v>26</v>
      </c>
    </row>
    <row r="3" spans="1:10" s="22" customFormat="1" ht="29.4" thickBot="1">
      <c r="A3" s="18" t="s">
        <v>2</v>
      </c>
      <c r="B3" s="19" t="s">
        <v>3</v>
      </c>
      <c r="C3" s="19" t="s">
        <v>19</v>
      </c>
      <c r="D3" s="19" t="s">
        <v>4</v>
      </c>
      <c r="E3" s="36" t="s">
        <v>20</v>
      </c>
      <c r="F3" s="36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s="22" customFormat="1" ht="16.2" thickBot="1">
      <c r="A4" s="87"/>
      <c r="B4" s="19" t="s">
        <v>39</v>
      </c>
      <c r="C4" s="89">
        <v>1</v>
      </c>
      <c r="D4" s="88" t="s">
        <v>40</v>
      </c>
      <c r="E4" s="36">
        <v>50</v>
      </c>
      <c r="F4" s="93">
        <f>21.3*50/75</f>
        <v>14.2</v>
      </c>
      <c r="G4" s="90">
        <f>30*50/75</f>
        <v>20</v>
      </c>
      <c r="H4" s="91">
        <f>2.33*50/75</f>
        <v>1.5533333333333332</v>
      </c>
      <c r="I4" s="91">
        <f>0.15*50/75</f>
        <v>0.1</v>
      </c>
      <c r="J4" s="92">
        <f>4.88*50/75</f>
        <v>3.2533333333333334</v>
      </c>
    </row>
    <row r="5" spans="1:10" ht="15.6">
      <c r="A5" s="3" t="s">
        <v>10</v>
      </c>
      <c r="B5" s="4" t="s">
        <v>11</v>
      </c>
      <c r="C5" s="43">
        <v>32</v>
      </c>
      <c r="D5" s="44" t="s">
        <v>42</v>
      </c>
      <c r="E5" s="37" t="s">
        <v>35</v>
      </c>
      <c r="F5" s="67">
        <f>21.42*25/32+6.37*125/118</f>
        <v>23.482256355932204</v>
      </c>
      <c r="G5" s="82">
        <v>313</v>
      </c>
      <c r="H5" s="82">
        <v>13.84</v>
      </c>
      <c r="I5" s="82">
        <v>13.14</v>
      </c>
      <c r="J5" s="83">
        <v>35.020000000000003</v>
      </c>
    </row>
    <row r="6" spans="1:10" ht="15.6">
      <c r="A6" s="7"/>
      <c r="B6" s="80" t="s">
        <v>12</v>
      </c>
      <c r="C6" s="72">
        <v>57</v>
      </c>
      <c r="D6" s="73" t="s">
        <v>43</v>
      </c>
      <c r="E6" s="74" t="s">
        <v>32</v>
      </c>
      <c r="F6" s="75">
        <v>1.03</v>
      </c>
      <c r="G6" s="9">
        <v>41</v>
      </c>
      <c r="H6" s="9">
        <v>0</v>
      </c>
      <c r="I6" s="9">
        <v>0</v>
      </c>
      <c r="J6" s="10">
        <v>10.01</v>
      </c>
    </row>
    <row r="7" spans="1:10" ht="15.6">
      <c r="A7" s="7"/>
      <c r="B7" s="29" t="s">
        <v>17</v>
      </c>
      <c r="C7" s="72" t="s">
        <v>21</v>
      </c>
      <c r="D7" s="73" t="s">
        <v>41</v>
      </c>
      <c r="E7" s="74" t="s">
        <v>51</v>
      </c>
      <c r="F7" s="75">
        <f>114.6*0.057</f>
        <v>6.5321999999999996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6">
      <c r="A8" s="7"/>
      <c r="B8" s="8"/>
      <c r="C8" s="45" t="s">
        <v>21</v>
      </c>
      <c r="D8" s="46" t="s">
        <v>22</v>
      </c>
      <c r="E8" s="38">
        <v>32</v>
      </c>
      <c r="F8" s="64">
        <f>45.14*0.032</f>
        <v>1.44448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6">
      <c r="A9" s="7"/>
      <c r="B9" s="53"/>
      <c r="C9" s="45" t="s">
        <v>21</v>
      </c>
      <c r="D9" s="46" t="s">
        <v>36</v>
      </c>
      <c r="E9" s="38">
        <v>33</v>
      </c>
      <c r="F9" s="64">
        <v>1.89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6.2" thickBot="1">
      <c r="A10" s="58"/>
      <c r="B10" s="59"/>
      <c r="C10" s="60"/>
      <c r="D10" s="61"/>
      <c r="E10" s="62"/>
      <c r="F10" s="68">
        <f>SUM(F4:F9)</f>
        <v>48.5789363559322</v>
      </c>
      <c r="G10" s="63">
        <f>SUM(G5:G9)</f>
        <v>615.06000000000006</v>
      </c>
      <c r="H10" s="63">
        <f>SUM(H5:H9)</f>
        <v>21.062000000000001</v>
      </c>
      <c r="I10" s="63">
        <f>SUM(I5:I9)</f>
        <v>23.343500000000006</v>
      </c>
      <c r="J10" s="81">
        <f>SUM(J5:J9)</f>
        <v>72.719000000000008</v>
      </c>
    </row>
    <row r="11" spans="1:10" ht="28.8">
      <c r="A11" s="3" t="s">
        <v>23</v>
      </c>
      <c r="B11" s="4"/>
      <c r="C11" s="47">
        <v>63</v>
      </c>
      <c r="D11" s="48" t="s">
        <v>49</v>
      </c>
      <c r="E11" s="39">
        <v>200</v>
      </c>
      <c r="F11" s="67">
        <f>82.48*0.206</f>
        <v>16.990880000000001</v>
      </c>
      <c r="G11" s="5">
        <v>106</v>
      </c>
      <c r="H11" s="5">
        <v>5.8</v>
      </c>
      <c r="I11" s="5">
        <v>5</v>
      </c>
      <c r="J11" s="6">
        <v>80</v>
      </c>
    </row>
    <row r="12" spans="1:10" ht="15.6">
      <c r="A12" s="7"/>
      <c r="B12" s="76"/>
      <c r="C12" s="77">
        <v>44</v>
      </c>
      <c r="D12" s="78" t="s">
        <v>44</v>
      </c>
      <c r="E12" s="79">
        <v>105</v>
      </c>
      <c r="F12" s="75">
        <v>19.45</v>
      </c>
      <c r="G12" s="13">
        <f>356.67*115/100</f>
        <v>410.1705</v>
      </c>
      <c r="H12" s="13">
        <f>10.5*115/100</f>
        <v>12.074999999999999</v>
      </c>
      <c r="I12" s="13">
        <f>10.33*115/100</f>
        <v>11.8795</v>
      </c>
      <c r="J12" s="30">
        <f>55.33*115/100</f>
        <v>63.6295</v>
      </c>
    </row>
    <row r="13" spans="1:10" ht="16.2" thickBot="1">
      <c r="A13" s="54"/>
      <c r="B13" s="32"/>
      <c r="C13" s="55"/>
      <c r="D13" s="56"/>
      <c r="E13" s="57"/>
      <c r="F13" s="69">
        <f>SUM(F11:F12)</f>
        <v>36.44088</v>
      </c>
      <c r="G13" s="65">
        <f>SUM(G11:G12)</f>
        <v>516.17049999999995</v>
      </c>
      <c r="H13" s="65">
        <f>SUM(H11:H12)</f>
        <v>17.875</v>
      </c>
      <c r="I13" s="65">
        <f>SUM(I11:I12)</f>
        <v>16.8795</v>
      </c>
      <c r="J13" s="66">
        <f>SUM(J11:J12)</f>
        <v>143.62950000000001</v>
      </c>
    </row>
    <row r="14" spans="1:10" ht="15.6">
      <c r="A14" s="3" t="s">
        <v>13</v>
      </c>
      <c r="B14" s="4" t="s">
        <v>45</v>
      </c>
      <c r="C14" s="47">
        <v>4</v>
      </c>
      <c r="D14" s="48" t="s">
        <v>46</v>
      </c>
      <c r="E14" s="37" t="s">
        <v>54</v>
      </c>
      <c r="F14" s="67">
        <f>21.82*45/60</f>
        <v>16.364999999999998</v>
      </c>
      <c r="G14" s="5">
        <v>8.4</v>
      </c>
      <c r="H14" s="5">
        <v>0.48</v>
      </c>
      <c r="I14" s="5">
        <v>0.06</v>
      </c>
      <c r="J14" s="6">
        <v>1.5</v>
      </c>
    </row>
    <row r="15" spans="1:10" ht="43.2">
      <c r="A15" s="7"/>
      <c r="B15" s="8" t="s">
        <v>14</v>
      </c>
      <c r="C15" s="49">
        <v>22</v>
      </c>
      <c r="D15" s="50" t="s">
        <v>55</v>
      </c>
      <c r="E15" s="40" t="s">
        <v>53</v>
      </c>
      <c r="F15" s="64">
        <f>4.1*245/250+1.58+7.35*0.5</f>
        <v>9.2729999999999997</v>
      </c>
      <c r="G15" s="9">
        <v>108.75</v>
      </c>
      <c r="H15" s="9">
        <v>1.72</v>
      </c>
      <c r="I15" s="9">
        <v>6.18</v>
      </c>
      <c r="J15" s="10">
        <v>11.66</v>
      </c>
    </row>
    <row r="16" spans="1:10" ht="15.6">
      <c r="A16" s="7"/>
      <c r="B16" s="8" t="s">
        <v>15</v>
      </c>
      <c r="C16" s="49">
        <v>39</v>
      </c>
      <c r="D16" s="50" t="s">
        <v>47</v>
      </c>
      <c r="E16" s="40" t="s">
        <v>52</v>
      </c>
      <c r="F16" s="64">
        <f>10.22*185/180+29.91*30/40</f>
        <v>32.936388888888885</v>
      </c>
      <c r="G16" s="9">
        <v>283</v>
      </c>
      <c r="H16" s="9">
        <v>13.43</v>
      </c>
      <c r="I16" s="9">
        <v>17.52</v>
      </c>
      <c r="J16" s="10">
        <v>16.059999999999999</v>
      </c>
    </row>
    <row r="17" spans="1:10" ht="15.6">
      <c r="A17" s="7"/>
      <c r="B17" s="8" t="s">
        <v>24</v>
      </c>
      <c r="C17" s="49">
        <v>25</v>
      </c>
      <c r="D17" s="50" t="s">
        <v>48</v>
      </c>
      <c r="E17" s="40">
        <v>200</v>
      </c>
      <c r="F17" s="64">
        <v>10.55</v>
      </c>
      <c r="G17" s="9">
        <v>136</v>
      </c>
      <c r="H17" s="9">
        <v>0.6</v>
      </c>
      <c r="I17" s="9">
        <v>0</v>
      </c>
      <c r="J17" s="10">
        <v>11.37</v>
      </c>
    </row>
    <row r="18" spans="1:10" ht="15.6">
      <c r="A18" s="7"/>
      <c r="B18" s="8" t="s">
        <v>18</v>
      </c>
      <c r="C18" s="49" t="s">
        <v>21</v>
      </c>
      <c r="D18" s="50" t="s">
        <v>25</v>
      </c>
      <c r="E18" s="40" t="s">
        <v>56</v>
      </c>
      <c r="F18" s="64">
        <v>2.13</v>
      </c>
      <c r="G18" s="9">
        <f>62.4*26/30</f>
        <v>54.08</v>
      </c>
      <c r="H18" s="9">
        <f>2.4*26/30</f>
        <v>2.08</v>
      </c>
      <c r="I18" s="9">
        <f>0.45*26/30</f>
        <v>0.39</v>
      </c>
      <c r="J18" s="10">
        <f>11.37*26/30</f>
        <v>9.854000000000001</v>
      </c>
    </row>
    <row r="19" spans="1:10" ht="15.6">
      <c r="A19" s="7"/>
      <c r="B19" s="14" t="s">
        <v>16</v>
      </c>
      <c r="C19" s="51" t="s">
        <v>21</v>
      </c>
      <c r="D19" s="52" t="s">
        <v>22</v>
      </c>
      <c r="E19" s="41" t="s">
        <v>57</v>
      </c>
      <c r="F19" s="70">
        <f>45.14*0.036</f>
        <v>1.6250399999999998</v>
      </c>
      <c r="G19" s="11">
        <f>60*25/30</f>
        <v>50</v>
      </c>
      <c r="H19" s="11">
        <f>1.47*25/30</f>
        <v>1.2250000000000001</v>
      </c>
      <c r="I19" s="11">
        <f>0.3*25/30</f>
        <v>0.25</v>
      </c>
      <c r="J19" s="12">
        <f>13.44*25/30</f>
        <v>11.2</v>
      </c>
    </row>
    <row r="20" spans="1:10" ht="16.2" thickBot="1">
      <c r="A20" s="31"/>
      <c r="B20" s="32"/>
      <c r="C20" s="33"/>
      <c r="D20" s="33"/>
      <c r="E20" s="42"/>
      <c r="F20" s="71">
        <f>SUM(F14:F19)</f>
        <v>72.879428888888881</v>
      </c>
      <c r="G20" s="34">
        <f>SUM(G14:G19)</f>
        <v>640.23</v>
      </c>
      <c r="H20" s="34">
        <f>SUM(H14:H19)</f>
        <v>19.535000000000004</v>
      </c>
      <c r="I20" s="34">
        <f>SUM(I14:I19)</f>
        <v>24.4</v>
      </c>
      <c r="J20" s="35">
        <f>SUM(J14:J19)</f>
        <v>61.643999999999991</v>
      </c>
    </row>
    <row r="21" spans="1:10">
      <c r="A21" s="23" t="s">
        <v>29</v>
      </c>
    </row>
    <row r="22" spans="1:10">
      <c r="A22" s="23" t="s">
        <v>34</v>
      </c>
    </row>
    <row r="35" spans="13:13">
      <c r="M35" s="1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0:F11 F5 F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opLeftCell="A10" workbookViewId="0">
      <selection activeCell="M33" sqref="M33"/>
    </sheetView>
  </sheetViews>
  <sheetFormatPr defaultColWidth="8.88671875" defaultRowHeight="14.4"/>
  <cols>
    <col min="1" max="2" width="11.33203125" style="24" customWidth="1"/>
    <col min="3" max="3" width="6.44140625" style="24" customWidth="1"/>
    <col min="4" max="4" width="21.5546875" style="24" customWidth="1"/>
    <col min="5" max="5" width="10" style="25" customWidth="1"/>
    <col min="6" max="6" width="7.109375" style="25" bestFit="1" customWidth="1"/>
    <col min="7" max="7" width="7.6640625" style="24" customWidth="1"/>
    <col min="8" max="8" width="6.109375" style="24" bestFit="1" customWidth="1"/>
    <col min="9" max="9" width="6.5546875" style="24" customWidth="1"/>
    <col min="10" max="10" width="8.5546875" style="24" customWidth="1"/>
    <col min="11" max="16384" width="8.88671875" style="24"/>
  </cols>
  <sheetData>
    <row r="1" spans="1:10" ht="28.95" customHeight="1">
      <c r="A1" s="24" t="s">
        <v>0</v>
      </c>
      <c r="B1" s="97" t="s">
        <v>30</v>
      </c>
      <c r="C1" s="98"/>
      <c r="D1" s="99"/>
      <c r="E1" s="25" t="s">
        <v>27</v>
      </c>
      <c r="F1" s="26"/>
      <c r="H1" s="24" t="s">
        <v>1</v>
      </c>
      <c r="I1" s="27" t="s">
        <v>28</v>
      </c>
    </row>
    <row r="2" spans="1:10" ht="15" thickBot="1">
      <c r="A2" s="84"/>
      <c r="B2" s="85" t="s">
        <v>31</v>
      </c>
      <c r="C2" s="84"/>
      <c r="D2" s="84"/>
      <c r="E2" s="86"/>
      <c r="F2" s="86"/>
      <c r="G2" s="84"/>
      <c r="H2" s="84"/>
      <c r="I2" s="84"/>
      <c r="J2" s="84"/>
    </row>
    <row r="3" spans="1:10" ht="29.4" thickBot="1">
      <c r="A3" s="18" t="s">
        <v>2</v>
      </c>
      <c r="B3" s="19" t="s">
        <v>3</v>
      </c>
      <c r="C3" s="19" t="s">
        <v>19</v>
      </c>
      <c r="D3" s="19" t="s">
        <v>4</v>
      </c>
      <c r="E3" s="36" t="s">
        <v>20</v>
      </c>
      <c r="F3" s="36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s="28" customFormat="1" ht="16.2" thickBot="1">
      <c r="A4" s="87"/>
      <c r="B4" s="19" t="s">
        <v>39</v>
      </c>
      <c r="C4" s="89">
        <v>1</v>
      </c>
      <c r="D4" s="88" t="s">
        <v>40</v>
      </c>
      <c r="E4" s="36">
        <v>50</v>
      </c>
      <c r="F4" s="36">
        <f>29.82*50/75</f>
        <v>19.88</v>
      </c>
      <c r="G4" s="90">
        <f>30*45/75</f>
        <v>18</v>
      </c>
      <c r="H4" s="91">
        <f>2.33*45/75</f>
        <v>1.3980000000000001</v>
      </c>
      <c r="I4" s="91">
        <f>0.15*45/75</f>
        <v>0.09</v>
      </c>
      <c r="J4" s="92">
        <f>4.88*45/75</f>
        <v>2.9279999999999999</v>
      </c>
    </row>
    <row r="5" spans="1:10" s="28" customFormat="1" ht="15.6">
      <c r="A5" s="3" t="s">
        <v>10</v>
      </c>
      <c r="B5" s="4" t="s">
        <v>11</v>
      </c>
      <c r="C5" s="43">
        <v>32</v>
      </c>
      <c r="D5" s="44" t="s">
        <v>42</v>
      </c>
      <c r="E5" s="37" t="s">
        <v>35</v>
      </c>
      <c r="F5" s="67">
        <f>29.99*25/32+8.92*125/118</f>
        <v>32.878840042372879</v>
      </c>
      <c r="G5" s="82">
        <v>313</v>
      </c>
      <c r="H5" s="82">
        <v>13.84</v>
      </c>
      <c r="I5" s="82">
        <v>13.14</v>
      </c>
      <c r="J5" s="83">
        <v>35.020000000000003</v>
      </c>
    </row>
    <row r="6" spans="1:10" ht="25.2" customHeight="1">
      <c r="A6" s="7"/>
      <c r="B6" s="80" t="s">
        <v>12</v>
      </c>
      <c r="C6" s="72">
        <v>57</v>
      </c>
      <c r="D6" s="73" t="s">
        <v>43</v>
      </c>
      <c r="E6" s="74" t="s">
        <v>32</v>
      </c>
      <c r="F6" s="75">
        <v>1.44</v>
      </c>
      <c r="G6" s="9">
        <v>41</v>
      </c>
      <c r="H6" s="9">
        <v>0</v>
      </c>
      <c r="I6" s="9">
        <v>0</v>
      </c>
      <c r="J6" s="10">
        <v>10.01</v>
      </c>
    </row>
    <row r="7" spans="1:10" ht="15.6">
      <c r="A7" s="7"/>
      <c r="B7" s="29" t="s">
        <v>17</v>
      </c>
      <c r="C7" s="72" t="s">
        <v>21</v>
      </c>
      <c r="D7" s="73" t="s">
        <v>41</v>
      </c>
      <c r="E7" s="74" t="s">
        <v>51</v>
      </c>
      <c r="F7" s="75">
        <f>114.6*0.057*1.4</f>
        <v>9.1450799999999983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6">
      <c r="A8" s="7"/>
      <c r="B8" s="8"/>
      <c r="C8" s="45" t="s">
        <v>21</v>
      </c>
      <c r="D8" s="46" t="s">
        <v>22</v>
      </c>
      <c r="E8" s="38">
        <v>37</v>
      </c>
      <c r="F8" s="64">
        <f>54.17*0.037</f>
        <v>2.0042900000000001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6">
      <c r="A9" s="7"/>
      <c r="B9" s="53"/>
      <c r="C9" s="45" t="s">
        <v>21</v>
      </c>
      <c r="D9" s="46" t="s">
        <v>36</v>
      </c>
      <c r="E9" s="38">
        <v>38</v>
      </c>
      <c r="F9" s="64">
        <v>2.65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5.6" customHeight="1" thickBot="1">
      <c r="A10" s="58"/>
      <c r="B10" s="59"/>
      <c r="C10" s="60"/>
      <c r="D10" s="61"/>
      <c r="E10" s="62"/>
      <c r="F10" s="68">
        <f>SUM(F4:F9)</f>
        <v>67.998210042372889</v>
      </c>
      <c r="G10" s="63">
        <f>SUM(G5:G9)</f>
        <v>615.06000000000006</v>
      </c>
      <c r="H10" s="63">
        <f>SUM(H5:H9)</f>
        <v>21.062000000000001</v>
      </c>
      <c r="I10" s="63">
        <f>SUM(I5:I9)</f>
        <v>23.343500000000006</v>
      </c>
      <c r="J10" s="81">
        <f>SUM(J5:J9)</f>
        <v>72.719000000000008</v>
      </c>
    </row>
    <row r="11" spans="1:10" ht="16.2" thickBot="1">
      <c r="A11" s="3"/>
      <c r="B11" s="19" t="s">
        <v>39</v>
      </c>
      <c r="C11" s="89">
        <v>1</v>
      </c>
      <c r="D11" s="88" t="s">
        <v>40</v>
      </c>
      <c r="E11" s="36">
        <v>50</v>
      </c>
      <c r="F11" s="36">
        <f>29.82*50/75</f>
        <v>19.88</v>
      </c>
      <c r="G11" s="90">
        <f>30*45/75</f>
        <v>18</v>
      </c>
      <c r="H11" s="91">
        <f>2.33*45/75</f>
        <v>1.3980000000000001</v>
      </c>
      <c r="I11" s="91">
        <f>0.15*45/75</f>
        <v>0.09</v>
      </c>
      <c r="J11" s="92">
        <f>4.88*45/75</f>
        <v>2.9279999999999999</v>
      </c>
    </row>
    <row r="12" spans="1:10" ht="15.6">
      <c r="A12" s="7"/>
      <c r="B12" s="4" t="s">
        <v>11</v>
      </c>
      <c r="C12" s="43">
        <v>32</v>
      </c>
      <c r="D12" s="44" t="s">
        <v>42</v>
      </c>
      <c r="E12" s="37" t="s">
        <v>35</v>
      </c>
      <c r="F12" s="67">
        <f>29.99*25/32+8.92*125/118</f>
        <v>32.878840042372879</v>
      </c>
      <c r="G12" s="82">
        <v>313</v>
      </c>
      <c r="H12" s="82">
        <v>13.84</v>
      </c>
      <c r="I12" s="82">
        <v>13.14</v>
      </c>
      <c r="J12" s="83">
        <v>35.020000000000003</v>
      </c>
    </row>
    <row r="13" spans="1:10" ht="15.6">
      <c r="A13" s="7"/>
      <c r="B13" s="80" t="s">
        <v>12</v>
      </c>
      <c r="C13" s="72">
        <v>25</v>
      </c>
      <c r="D13" s="73" t="s">
        <v>48</v>
      </c>
      <c r="E13" s="74" t="s">
        <v>32</v>
      </c>
      <c r="F13" s="75">
        <v>14.77</v>
      </c>
      <c r="G13" s="9">
        <v>41</v>
      </c>
      <c r="H13" s="9">
        <v>0</v>
      </c>
      <c r="I13" s="9">
        <v>0</v>
      </c>
      <c r="J13" s="10">
        <v>10.01</v>
      </c>
    </row>
    <row r="14" spans="1:10" ht="15.6">
      <c r="A14" s="7"/>
      <c r="B14" s="29" t="s">
        <v>17</v>
      </c>
      <c r="C14" s="72" t="s">
        <v>21</v>
      </c>
      <c r="D14" s="73" t="s">
        <v>37</v>
      </c>
      <c r="E14" s="74" t="s">
        <v>38</v>
      </c>
      <c r="F14" s="75">
        <f>234.72*1.4*0.02</f>
        <v>6.5721600000000002</v>
      </c>
      <c r="G14" s="9">
        <v>144.74</v>
      </c>
      <c r="H14" s="9">
        <v>3.53</v>
      </c>
      <c r="I14" s="9">
        <v>9.8800000000000008</v>
      </c>
      <c r="J14" s="10">
        <v>3.53</v>
      </c>
    </row>
    <row r="15" spans="1:10" ht="15.6">
      <c r="A15" s="7"/>
      <c r="B15" s="8"/>
      <c r="C15" s="45" t="s">
        <v>21</v>
      </c>
      <c r="D15" s="46" t="s">
        <v>22</v>
      </c>
      <c r="E15" s="38">
        <v>32</v>
      </c>
      <c r="F15" s="64">
        <v>1.69</v>
      </c>
      <c r="G15" s="9">
        <f>40*28/20</f>
        <v>56</v>
      </c>
      <c r="H15" s="9">
        <f>0.98*28/20</f>
        <v>1.3719999999999999</v>
      </c>
      <c r="I15" s="9">
        <f>0.2*28/20</f>
        <v>0.28000000000000003</v>
      </c>
      <c r="J15" s="10">
        <f>8.95*28/20</f>
        <v>12.529999999999998</v>
      </c>
    </row>
    <row r="16" spans="1:10" ht="15.6">
      <c r="A16" s="7"/>
      <c r="B16" s="53"/>
      <c r="C16" s="45" t="s">
        <v>21</v>
      </c>
      <c r="D16" s="46" t="s">
        <v>36</v>
      </c>
      <c r="E16" s="38">
        <v>33</v>
      </c>
      <c r="F16" s="64">
        <v>2.21</v>
      </c>
      <c r="G16" s="9">
        <f>41.6*29/20</f>
        <v>60.320000000000007</v>
      </c>
      <c r="H16" s="9">
        <f>1.6*29/20</f>
        <v>2.3200000000000003</v>
      </c>
      <c r="I16" s="9">
        <f>0.03*29/20</f>
        <v>4.3499999999999997E-2</v>
      </c>
      <c r="J16" s="10">
        <f>8.02*29/20</f>
        <v>11.629</v>
      </c>
    </row>
    <row r="17" spans="1:10" ht="16.2" thickBot="1">
      <c r="A17" s="31"/>
      <c r="B17" s="32"/>
      <c r="C17" s="33"/>
      <c r="D17" s="33"/>
      <c r="E17" s="42"/>
      <c r="F17" s="71">
        <f>SUM(F11:F16)</f>
        <v>78.001000042372866</v>
      </c>
      <c r="G17" s="34">
        <f>SUM(G11:G16)</f>
        <v>633.06000000000006</v>
      </c>
      <c r="H17" s="34">
        <f>SUM(H11:H16)</f>
        <v>22.46</v>
      </c>
      <c r="I17" s="34">
        <f>SUM(I11:I16)</f>
        <v>23.433500000000002</v>
      </c>
      <c r="J17" s="35">
        <f>SUM(J11:J16)</f>
        <v>75.647000000000006</v>
      </c>
    </row>
    <row r="18" spans="1:10" ht="15.6">
      <c r="A18" s="3"/>
      <c r="B18" s="19" t="s">
        <v>39</v>
      </c>
      <c r="C18" s="89">
        <v>1</v>
      </c>
      <c r="D18" s="88" t="s">
        <v>40</v>
      </c>
      <c r="E18" s="36">
        <v>40</v>
      </c>
      <c r="F18" s="36">
        <f>29.82*40/75</f>
        <v>15.904</v>
      </c>
      <c r="G18" s="90">
        <f>30*45/75</f>
        <v>18</v>
      </c>
      <c r="H18" s="91">
        <f>2.33*45/75</f>
        <v>1.3980000000000001</v>
      </c>
      <c r="I18" s="91">
        <f>0.15*45/75</f>
        <v>0.09</v>
      </c>
      <c r="J18" s="92">
        <f>4.88*45/75</f>
        <v>2.9279999999999999</v>
      </c>
    </row>
    <row r="19" spans="1:10" ht="43.8" thickBot="1">
      <c r="A19" s="7"/>
      <c r="B19" s="8" t="s">
        <v>14</v>
      </c>
      <c r="C19" s="49">
        <v>22</v>
      </c>
      <c r="D19" s="50" t="s">
        <v>50</v>
      </c>
      <c r="E19" s="40" t="s">
        <v>58</v>
      </c>
      <c r="F19" s="64">
        <f>5.73*240/250+2.22+7.35</f>
        <v>15.0708</v>
      </c>
      <c r="G19" s="9">
        <v>108.75</v>
      </c>
      <c r="H19" s="9">
        <v>1.72</v>
      </c>
      <c r="I19" s="9">
        <v>6.18</v>
      </c>
      <c r="J19" s="10">
        <v>11.66</v>
      </c>
    </row>
    <row r="20" spans="1:10" s="1" customFormat="1" ht="15.6" customHeight="1">
      <c r="A20" s="7"/>
      <c r="B20" s="4" t="s">
        <v>11</v>
      </c>
      <c r="C20" s="43">
        <v>32</v>
      </c>
      <c r="D20" s="44" t="s">
        <v>42</v>
      </c>
      <c r="E20" s="37" t="s">
        <v>35</v>
      </c>
      <c r="F20" s="67">
        <f>29.99*25/32+8.92*125/118</f>
        <v>32.878840042372879</v>
      </c>
      <c r="G20" s="82">
        <v>313</v>
      </c>
      <c r="H20" s="82">
        <v>13.84</v>
      </c>
      <c r="I20" s="82">
        <v>13.14</v>
      </c>
      <c r="J20" s="83">
        <v>35.020000000000003</v>
      </c>
    </row>
    <row r="21" spans="1:10" s="1" customFormat="1" ht="15.6">
      <c r="A21" s="7"/>
      <c r="B21" s="80" t="s">
        <v>12</v>
      </c>
      <c r="C21" s="72">
        <v>25</v>
      </c>
      <c r="D21" s="73" t="s">
        <v>48</v>
      </c>
      <c r="E21" s="74" t="s">
        <v>32</v>
      </c>
      <c r="F21" s="75">
        <v>14.77</v>
      </c>
      <c r="G21" s="9">
        <v>41</v>
      </c>
      <c r="H21" s="9">
        <v>0</v>
      </c>
      <c r="I21" s="9">
        <v>0</v>
      </c>
      <c r="J21" s="10">
        <v>10.01</v>
      </c>
    </row>
    <row r="22" spans="1:10" s="1" customFormat="1" ht="15.6">
      <c r="A22" s="7"/>
      <c r="B22" s="29" t="s">
        <v>17</v>
      </c>
      <c r="C22" s="72" t="s">
        <v>21</v>
      </c>
      <c r="D22" s="73" t="s">
        <v>37</v>
      </c>
      <c r="E22" s="74" t="s">
        <v>38</v>
      </c>
      <c r="F22" s="75">
        <f>234.72*1.4*0.02</f>
        <v>6.5721600000000002</v>
      </c>
      <c r="G22" s="9">
        <v>144.74</v>
      </c>
      <c r="H22" s="9">
        <v>3.53</v>
      </c>
      <c r="I22" s="9">
        <v>9.8800000000000008</v>
      </c>
      <c r="J22" s="10">
        <v>3.53</v>
      </c>
    </row>
    <row r="23" spans="1:10" s="1" customFormat="1" ht="15.6">
      <c r="A23" s="7"/>
      <c r="B23" s="8"/>
      <c r="C23" s="45" t="s">
        <v>21</v>
      </c>
      <c r="D23" s="46" t="s">
        <v>22</v>
      </c>
      <c r="E23" s="38">
        <v>38</v>
      </c>
      <c r="F23" s="64">
        <v>2.0699999999999998</v>
      </c>
      <c r="G23" s="9">
        <f>40*28/20</f>
        <v>56</v>
      </c>
      <c r="H23" s="9">
        <f>0.98*28/20</f>
        <v>1.3719999999999999</v>
      </c>
      <c r="I23" s="9">
        <f>0.2*28/20</f>
        <v>0.28000000000000003</v>
      </c>
      <c r="J23" s="10">
        <f>8.95*28/20</f>
        <v>12.529999999999998</v>
      </c>
    </row>
    <row r="24" spans="1:10" s="1" customFormat="1" ht="15.6">
      <c r="A24" s="7"/>
      <c r="B24" s="53"/>
      <c r="C24" s="45" t="s">
        <v>21</v>
      </c>
      <c r="D24" s="46" t="s">
        <v>36</v>
      </c>
      <c r="E24" s="38">
        <v>39</v>
      </c>
      <c r="F24" s="64">
        <f>70.2*0.039</f>
        <v>2.7378</v>
      </c>
      <c r="G24" s="9">
        <f>41.6*29/20</f>
        <v>60.320000000000007</v>
      </c>
      <c r="H24" s="9">
        <f>1.6*29/20</f>
        <v>2.3200000000000003</v>
      </c>
      <c r="I24" s="9">
        <f>0.03*29/20</f>
        <v>4.3499999999999997E-2</v>
      </c>
      <c r="J24" s="10">
        <f>8.02*29/20</f>
        <v>11.629</v>
      </c>
    </row>
    <row r="25" spans="1:10" ht="16.2" thickBot="1">
      <c r="A25" s="31"/>
      <c r="B25" s="32"/>
      <c r="C25" s="33"/>
      <c r="D25" s="33"/>
      <c r="E25" s="42"/>
      <c r="F25" s="71">
        <f>SUM(F18:F24)</f>
        <v>90.003600042372881</v>
      </c>
      <c r="G25" s="34">
        <f>SUM(G18:G24)</f>
        <v>741.81000000000006</v>
      </c>
      <c r="H25" s="34">
        <f>SUM(H18:H24)</f>
        <v>24.18</v>
      </c>
      <c r="I25" s="34">
        <f>SUM(I18:I24)</f>
        <v>29.613500000000002</v>
      </c>
      <c r="J25" s="35">
        <f>SUM(J18:J24)</f>
        <v>87.307000000000002</v>
      </c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2 F22 F19:F20 F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Экзамен</cp:lastModifiedBy>
  <cp:lastPrinted>2021-10-18T01:12:45Z</cp:lastPrinted>
  <dcterms:created xsi:type="dcterms:W3CDTF">2015-06-05T18:19:34Z</dcterms:created>
  <dcterms:modified xsi:type="dcterms:W3CDTF">2021-10-28T07:25:15Z</dcterms:modified>
</cp:coreProperties>
</file>