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3256" windowHeight="12576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F23" i="2"/>
  <c r="F24"/>
  <c r="F19"/>
  <c r="F20"/>
  <c r="F13"/>
  <c r="F17"/>
  <c r="F12"/>
  <c r="F20" i="1"/>
  <c r="F21"/>
  <c r="F15"/>
  <c r="F16"/>
  <c r="F17"/>
  <c r="J23" i="2"/>
  <c r="J22"/>
  <c r="I23"/>
  <c r="I22"/>
  <c r="H23"/>
  <c r="H22"/>
  <c r="G23"/>
  <c r="G22"/>
  <c r="J24"/>
  <c r="I24"/>
  <c r="H24"/>
  <c r="G24"/>
  <c r="J17"/>
  <c r="I17"/>
  <c r="H17"/>
  <c r="G17"/>
  <c r="J16"/>
  <c r="J15"/>
  <c r="I16"/>
  <c r="I15"/>
  <c r="H16"/>
  <c r="H15"/>
  <c r="G16"/>
  <c r="G15"/>
  <c r="J12"/>
  <c r="I12"/>
  <c r="H12"/>
  <c r="G12"/>
  <c r="F18" l="1"/>
  <c r="F25"/>
  <c r="F8"/>
  <c r="F6"/>
  <c r="F4"/>
  <c r="J21" i="1"/>
  <c r="J20"/>
  <c r="I21"/>
  <c r="I20"/>
  <c r="H21"/>
  <c r="H20"/>
  <c r="G21"/>
  <c r="G20"/>
  <c r="J15"/>
  <c r="I15"/>
  <c r="H15"/>
  <c r="G15"/>
  <c r="E10"/>
  <c r="F10"/>
  <c r="F4"/>
  <c r="F7"/>
  <c r="F9"/>
  <c r="F10" i="2"/>
  <c r="F7"/>
  <c r="J17" i="1" l="1"/>
  <c r="I17"/>
  <c r="H17"/>
  <c r="G17"/>
  <c r="J9" i="2" l="1"/>
  <c r="I9"/>
  <c r="H9"/>
  <c r="G9"/>
  <c r="G7" l="1"/>
  <c r="J6"/>
  <c r="I6"/>
  <c r="H6"/>
  <c r="G6"/>
  <c r="J10"/>
  <c r="I10"/>
  <c r="H10"/>
  <c r="G10"/>
  <c r="J8"/>
  <c r="I8"/>
  <c r="H8"/>
  <c r="G8"/>
  <c r="J7"/>
  <c r="I7"/>
  <c r="H7"/>
  <c r="J4"/>
  <c r="I4"/>
  <c r="H4"/>
  <c r="G4"/>
  <c r="G11" l="1"/>
  <c r="J11"/>
  <c r="I11"/>
  <c r="F11"/>
  <c r="H11"/>
  <c r="J13" i="1"/>
  <c r="I13"/>
  <c r="H13"/>
  <c r="G13"/>
  <c r="J9"/>
  <c r="I9"/>
  <c r="H9"/>
  <c r="G9"/>
  <c r="J8"/>
  <c r="I8"/>
  <c r="H8"/>
  <c r="G8"/>
  <c r="J7"/>
  <c r="I7"/>
  <c r="H7"/>
  <c r="G7"/>
  <c r="J4"/>
  <c r="I4"/>
  <c r="H4"/>
  <c r="G4"/>
  <c r="F6"/>
  <c r="J25" i="2" l="1"/>
  <c r="J10" i="1"/>
  <c r="I10"/>
  <c r="H10"/>
  <c r="H11" s="1"/>
  <c r="G10"/>
  <c r="G11" s="1"/>
  <c r="G25" i="2" l="1"/>
  <c r="I25"/>
  <c r="H25"/>
  <c r="G14" i="1" l="1"/>
  <c r="J11"/>
  <c r="G22" l="1"/>
  <c r="F11"/>
  <c r="I11"/>
  <c r="J22"/>
  <c r="I22"/>
  <c r="H22"/>
  <c r="J14"/>
  <c r="I14"/>
  <c r="H14"/>
  <c r="F14" l="1"/>
  <c r="F22" l="1"/>
  <c r="H18" i="2" l="1"/>
  <c r="I18"/>
  <c r="J18"/>
  <c r="G18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<sst xmlns="http://schemas.openxmlformats.org/spreadsheetml/2006/main" count="136" uniqueCount="66">
  <si>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</si>
  <si>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</si>
  <si>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</si>
  <si>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</si>
  <si>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</si>
  <si>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</si>
  <si>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</si>
  <si>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</si>
  <si>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</si>
  <si>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</si>
  <si>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</si>
  <si>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</si>
  <si>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</si>
  <si>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</si>
  <si>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</si>
  <si>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</si>
  <si>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</si>
  <si>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</si>
  <si>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</si>
  <si>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</si>
  <si>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</si>
  <si>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</si>
  <si>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</si>
  <si>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</si>
  <si>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</si>
  <si>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</si>
  <si>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</si>
  <si>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</si>
  <si>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</si>
  <si>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</si>
  <si>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</si>
  <si>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</si>
  <si>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</si>
  <si>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</si>
  <si>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</si>
  <si>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</si>
  <si>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35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</si>
  <si>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</si>
  <si>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</si>
  <si>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</si>
  <si>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</si>
  <si>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</si>
  <si>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</si>
  <si>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</si>
  <si>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</si>
  <si>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</si>
  <si>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</si>
  <si>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</si>
  <si>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</si>
  <si>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170</t>
  </si>
  <si>
    <t xml:space="preserve"> </t>
  </si>
  <si>
    <t>80</t>
  </si>
  <si>
    <t>30</t>
  </si>
  <si>
    <t>34</t>
  </si>
  <si>
    <t>Макаронник с мясом</t>
  </si>
  <si>
    <t>Кукуруза отварная</t>
  </si>
  <si>
    <t>добавка</t>
  </si>
  <si>
    <t>Конфета "35"</t>
  </si>
  <si>
    <t>20</t>
  </si>
  <si>
    <t>120/30</t>
  </si>
  <si>
    <t>МБОУ БСШ №4 им. Героя Советского Союза П. Р. Мурашова</t>
  </si>
  <si>
    <t>75</t>
  </si>
  <si>
    <t>29</t>
  </si>
  <si>
    <t>28</t>
  </si>
  <si>
    <t>235/15</t>
  </si>
  <si>
    <t>220/30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</si>
</sst>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3"/>
  <sheetViews>
    <sheetView tabSelected="1" topLeftCell="A13" zoomScale="110" zoomScaleNormal="110" workbookViewId="0">
      <selection activeCell="A23" sqref="A23:J43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3320312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111" t="s">
        <v>60</v>
      </c>
      <c r="C1" s="112"/>
      <c r="D1" s="113"/>
      <c r="E1" s="18" t="s">
        <v>28</v>
      </c>
      <c r="F1" s="17"/>
      <c r="H1" s="1" t="s">
        <v>1</v>
      </c>
      <c r="I1" s="16" t="s">
        <v>29</v>
      </c>
    </row>
    <row r="2" spans="1:10" ht="15" thickBot="1">
      <c r="B2" s="2" t="s">
        <v>27</v>
      </c>
    </row>
    <row r="3" spans="1:10" s="23" customFormat="1" ht="29.4" thickBot="1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>
      <c r="A4" s="3" t="s">
        <v>10</v>
      </c>
      <c r="B4" s="8" t="s">
        <v>11</v>
      </c>
      <c r="C4" s="58">
        <v>37</v>
      </c>
      <c r="D4" s="59" t="s">
        <v>37</v>
      </c>
      <c r="E4" s="52" t="s">
        <v>49</v>
      </c>
      <c r="F4" s="88">
        <f>15.24*170/150</f>
        <v>17.272000000000002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6">
      <c r="A5" s="7"/>
      <c r="B5" s="32" t="s">
        <v>12</v>
      </c>
      <c r="C5" s="94">
        <v>20</v>
      </c>
      <c r="D5" s="95" t="s">
        <v>38</v>
      </c>
      <c r="E5" s="96" t="s">
        <v>47</v>
      </c>
      <c r="F5" s="97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>
      <c r="A6" s="7"/>
      <c r="B6" s="114" t="s">
        <v>41</v>
      </c>
      <c r="C6" s="60">
        <v>27</v>
      </c>
      <c r="D6" s="61" t="s">
        <v>39</v>
      </c>
      <c r="E6" s="53">
        <v>60</v>
      </c>
      <c r="F6" s="85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6">
      <c r="A7" s="7"/>
      <c r="B7" s="115"/>
      <c r="C7" s="60">
        <v>3</v>
      </c>
      <c r="D7" s="61" t="s">
        <v>40</v>
      </c>
      <c r="E7" s="53">
        <v>15</v>
      </c>
      <c r="F7" s="85">
        <f>7.36*15/10</f>
        <v>11.040000000000001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>
      <c r="A8" s="7"/>
      <c r="B8" s="39" t="s">
        <v>18</v>
      </c>
      <c r="C8" s="60" t="s">
        <v>22</v>
      </c>
      <c r="D8" s="61" t="s">
        <v>23</v>
      </c>
      <c r="E8" s="53">
        <v>28</v>
      </c>
      <c r="F8" s="85">
        <v>1.26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>
      <c r="A9" s="7"/>
      <c r="B9" s="68"/>
      <c r="C9" s="60" t="s">
        <v>22</v>
      </c>
      <c r="D9" s="61" t="s">
        <v>26</v>
      </c>
      <c r="E9" s="53">
        <v>29</v>
      </c>
      <c r="F9" s="85">
        <f>58.5*0.029</f>
        <v>1.6965000000000001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6">
      <c r="A10" s="7"/>
      <c r="B10" s="84"/>
      <c r="C10" s="93" t="s">
        <v>22</v>
      </c>
      <c r="D10" s="61" t="s">
        <v>48</v>
      </c>
      <c r="E10" s="53">
        <f>19*2</f>
        <v>38</v>
      </c>
      <c r="F10" s="85">
        <f>114.6*0.019*2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>
      <c r="A11" s="73"/>
      <c r="B11" s="74"/>
      <c r="C11" s="75"/>
      <c r="D11" s="76"/>
      <c r="E11" s="77"/>
      <c r="F11" s="89">
        <f>SUM(F4:F10)</f>
        <v>48.593299999999999</v>
      </c>
      <c r="G11" s="78">
        <f>SUM(G4:G10)</f>
        <v>742.12</v>
      </c>
      <c r="H11" s="78">
        <f>SUM(H4:H10)</f>
        <v>19.605666666666668</v>
      </c>
      <c r="I11" s="78">
        <f>SUM(I4:I10)</f>
        <v>29.458166666666664</v>
      </c>
      <c r="J11" s="78">
        <f>SUM(J4:J10)</f>
        <v>99.097499999999997</v>
      </c>
    </row>
    <row r="12" spans="1:10" ht="15.6">
      <c r="A12" s="3" t="s">
        <v>24</v>
      </c>
      <c r="B12" s="4"/>
      <c r="C12" s="62">
        <v>25</v>
      </c>
      <c r="D12" s="63" t="s">
        <v>33</v>
      </c>
      <c r="E12" s="54">
        <v>200</v>
      </c>
      <c r="F12" s="88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6">
      <c r="A13" s="7"/>
      <c r="B13" s="11"/>
      <c r="C13" s="64">
        <v>56</v>
      </c>
      <c r="D13" s="65" t="s">
        <v>42</v>
      </c>
      <c r="E13" s="55" t="s">
        <v>61</v>
      </c>
      <c r="F13" s="85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2" thickBot="1">
      <c r="A14" s="69"/>
      <c r="B14" s="47"/>
      <c r="C14" s="70"/>
      <c r="D14" s="71"/>
      <c r="E14" s="72"/>
      <c r="F14" s="90">
        <f>SUM(F12:F13)</f>
        <v>36.44</v>
      </c>
      <c r="G14" s="86">
        <f>SUM(G12:G13)</f>
        <v>356.5</v>
      </c>
      <c r="H14" s="86">
        <f t="shared" ref="H14:J14" si="0">SUM(H12:H13)</f>
        <v>11.805</v>
      </c>
      <c r="I14" s="86">
        <f t="shared" si="0"/>
        <v>7.7309999999999999</v>
      </c>
      <c r="J14" s="87">
        <f t="shared" si="0"/>
        <v>38.697000000000003</v>
      </c>
    </row>
    <row r="15" spans="1:10" ht="15.6">
      <c r="A15" s="3" t="s">
        <v>13</v>
      </c>
      <c r="B15" s="4" t="s">
        <v>14</v>
      </c>
      <c r="C15" s="62">
        <v>1</v>
      </c>
      <c r="D15" s="63" t="s">
        <v>55</v>
      </c>
      <c r="E15" s="52" t="s">
        <v>36</v>
      </c>
      <c r="F15" s="88">
        <f>16.2*35/60</f>
        <v>9.4499999999999993</v>
      </c>
      <c r="G15" s="5">
        <f>24*30/60</f>
        <v>12</v>
      </c>
      <c r="H15" s="5">
        <f>1.86*30/60</f>
        <v>0.93</v>
      </c>
      <c r="I15" s="5">
        <f>0.12*30/60</f>
        <v>5.9999999999999991E-2</v>
      </c>
      <c r="J15" s="6">
        <f>3.9*30/60</f>
        <v>1.95</v>
      </c>
    </row>
    <row r="16" spans="1:10" ht="43.2">
      <c r="A16" s="7"/>
      <c r="B16" s="8" t="s">
        <v>15</v>
      </c>
      <c r="C16" s="64">
        <v>49</v>
      </c>
      <c r="D16" s="65" t="s">
        <v>43</v>
      </c>
      <c r="E16" s="55" t="s">
        <v>64</v>
      </c>
      <c r="F16" s="85">
        <f>5.21*235/220+14.91*15/30</f>
        <v>13.020227272727272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6">
      <c r="A17" s="7"/>
      <c r="B17" s="8" t="s">
        <v>16</v>
      </c>
      <c r="C17" s="64">
        <v>23</v>
      </c>
      <c r="D17" s="65" t="s">
        <v>44</v>
      </c>
      <c r="E17" s="55" t="s">
        <v>51</v>
      </c>
      <c r="F17" s="85">
        <f>33.61*80/90</f>
        <v>29.875555555555557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28.8">
      <c r="A18" s="7"/>
      <c r="B18" s="8" t="s">
        <v>34</v>
      </c>
      <c r="C18" s="64">
        <v>45</v>
      </c>
      <c r="D18" s="65" t="s">
        <v>45</v>
      </c>
      <c r="E18" s="55" t="s">
        <v>35</v>
      </c>
      <c r="F18" s="85">
        <v>10.53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6">
      <c r="A19" s="7"/>
      <c r="B19" s="8" t="s">
        <v>25</v>
      </c>
      <c r="C19" s="64">
        <v>35</v>
      </c>
      <c r="D19" s="65" t="s">
        <v>46</v>
      </c>
      <c r="E19" s="55">
        <v>200</v>
      </c>
      <c r="F19" s="85">
        <v>7.04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>
      <c r="A20" s="7"/>
      <c r="B20" s="8" t="s">
        <v>19</v>
      </c>
      <c r="C20" s="64" t="s">
        <v>22</v>
      </c>
      <c r="D20" s="65" t="s">
        <v>26</v>
      </c>
      <c r="E20" s="55" t="s">
        <v>62</v>
      </c>
      <c r="F20" s="85">
        <f>58.5*0.029</f>
        <v>1.6965000000000001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6">
      <c r="A21" s="7"/>
      <c r="B21" s="15" t="s">
        <v>17</v>
      </c>
      <c r="C21" s="66" t="s">
        <v>22</v>
      </c>
      <c r="D21" s="67" t="s">
        <v>23</v>
      </c>
      <c r="E21" s="56" t="s">
        <v>63</v>
      </c>
      <c r="F21" s="91">
        <f>45.14*0.028</f>
        <v>1.2639199999999999</v>
      </c>
      <c r="G21" s="12">
        <f>60*34/30</f>
        <v>68</v>
      </c>
      <c r="H21" s="12">
        <f>1.47*34/30</f>
        <v>1.6659999999999999</v>
      </c>
      <c r="I21" s="12">
        <f>0.3*34/30</f>
        <v>0.33999999999999997</v>
      </c>
      <c r="J21" s="13">
        <f>13.44*34/30</f>
        <v>15.231999999999999</v>
      </c>
    </row>
    <row r="22" spans="1:10" ht="16.2" thickBot="1">
      <c r="A22" s="46"/>
      <c r="B22" s="47"/>
      <c r="C22" s="48"/>
      <c r="D22" s="48"/>
      <c r="E22" s="57"/>
      <c r="F22" s="92">
        <f>SUM(F15:F21)</f>
        <v>72.876202828282828</v>
      </c>
      <c r="G22" s="49">
        <f>SUM(G15:G21)</f>
        <v>668.65555555555557</v>
      </c>
      <c r="H22" s="49">
        <f>SUM(H15:H21)</f>
        <v>23.650444444444446</v>
      </c>
      <c r="I22" s="49">
        <f>SUM(I15:I21)</f>
        <v>14.351666666666665</v>
      </c>
      <c r="J22" s="50">
        <f>SUM(J15:J21)</f>
        <v>104.55366666666667</v>
      </c>
    </row>
    <row r="23" spans="1:10">
      <c r="A23" s="24" t="s">
        <v>31</v>
      </c>
    </row>
    <row r="37" spans="1:13">
      <c r="M37" s="1" t="s">
        <v>50</v>
      </c>
    </row>
    <row r="43" spans="1:13" s="25" customFormat="1">
      <c r="A43" s="1"/>
      <c r="B43" s="1"/>
      <c r="C43" s="1"/>
      <c r="D43" s="1"/>
      <c r="E43" s="18"/>
      <c r="F43" s="18"/>
      <c r="G43" s="1"/>
      <c r="H43" s="1"/>
      <c r="I43" s="1"/>
      <c r="J43" s="1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7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F23" sqref="F23"/>
    </sheetView>
  </sheetViews>
  <sheetFormatPr defaultColWidth="8.88671875" defaultRowHeight="14.4"/>
  <cols>
    <col min="1" max="1" width="11.664062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95" customHeight="1">
      <c r="A1" s="25" t="s">
        <v>0</v>
      </c>
      <c r="B1" s="111" t="s">
        <v>60</v>
      </c>
      <c r="C1" s="112"/>
      <c r="D1" s="113"/>
      <c r="E1" s="26" t="s">
        <v>28</v>
      </c>
      <c r="F1" s="27"/>
      <c r="H1" s="25" t="s">
        <v>1</v>
      </c>
      <c r="I1" s="28" t="s">
        <v>29</v>
      </c>
    </row>
    <row r="2" spans="1:10" ht="15" thickBot="1">
      <c r="B2" s="29" t="s">
        <v>32</v>
      </c>
    </row>
    <row r="3" spans="1:10" s="30" customFormat="1" ht="29.4" thickBot="1">
      <c r="A3" s="98" t="s">
        <v>2</v>
      </c>
      <c r="B3" s="99" t="s">
        <v>3</v>
      </c>
      <c r="C3" s="99" t="s">
        <v>20</v>
      </c>
      <c r="D3" s="99" t="s">
        <v>4</v>
      </c>
      <c r="E3" s="100" t="s">
        <v>21</v>
      </c>
      <c r="F3" s="100" t="s">
        <v>5</v>
      </c>
      <c r="G3" s="101" t="s">
        <v>6</v>
      </c>
      <c r="H3" s="99" t="s">
        <v>7</v>
      </c>
      <c r="I3" s="99" t="s">
        <v>8</v>
      </c>
      <c r="J3" s="102" t="s">
        <v>9</v>
      </c>
    </row>
    <row r="4" spans="1:10" s="30" customFormat="1" ht="29.4" thickBot="1">
      <c r="A4" s="3" t="s">
        <v>10</v>
      </c>
      <c r="B4" s="8" t="s">
        <v>11</v>
      </c>
      <c r="C4" s="58">
        <v>37</v>
      </c>
      <c r="D4" s="59" t="s">
        <v>37</v>
      </c>
      <c r="E4" s="52" t="s">
        <v>49</v>
      </c>
      <c r="F4" s="88">
        <f>21.33*170/150</f>
        <v>24.173999999999999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5" customHeight="1">
      <c r="A5" s="7"/>
      <c r="B5" s="32" t="s">
        <v>12</v>
      </c>
      <c r="C5" s="94">
        <v>20</v>
      </c>
      <c r="D5" s="95" t="s">
        <v>38</v>
      </c>
      <c r="E5" s="96" t="s">
        <v>47</v>
      </c>
      <c r="F5" s="97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>
      <c r="A6" s="7"/>
      <c r="B6" s="114" t="s">
        <v>56</v>
      </c>
      <c r="C6" s="60">
        <v>27</v>
      </c>
      <c r="D6" s="61" t="s">
        <v>39</v>
      </c>
      <c r="E6" s="53">
        <v>60</v>
      </c>
      <c r="F6" s="85">
        <f>12.58*60/60</f>
        <v>12.58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6">
      <c r="A7" s="7"/>
      <c r="B7" s="115"/>
      <c r="C7" s="60">
        <v>3</v>
      </c>
      <c r="D7" s="61" t="s">
        <v>40</v>
      </c>
      <c r="E7" s="53">
        <v>15</v>
      </c>
      <c r="F7" s="85">
        <f>10.31*15/10</f>
        <v>15.465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>
      <c r="A8" s="7"/>
      <c r="B8" s="39" t="s">
        <v>18</v>
      </c>
      <c r="C8" s="60" t="s">
        <v>22</v>
      </c>
      <c r="D8" s="61" t="s">
        <v>23</v>
      </c>
      <c r="E8" s="53">
        <v>33</v>
      </c>
      <c r="F8" s="85">
        <f>54.17*0.033</f>
        <v>1.7876100000000001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>
      <c r="A9" s="7"/>
      <c r="B9" s="68"/>
      <c r="C9" s="60" t="s">
        <v>22</v>
      </c>
      <c r="D9" s="61" t="s">
        <v>26</v>
      </c>
      <c r="E9" s="53">
        <v>34</v>
      </c>
      <c r="F9" s="85">
        <v>2.33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6">
      <c r="A10" s="7"/>
      <c r="B10" s="84"/>
      <c r="C10" s="93" t="s">
        <v>22</v>
      </c>
      <c r="D10" s="61" t="s">
        <v>48</v>
      </c>
      <c r="E10" s="53">
        <v>38</v>
      </c>
      <c r="F10" s="85">
        <f>114.6*0.038*1.4</f>
        <v>6.0967199999999995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>
      <c r="A11" s="73"/>
      <c r="B11" s="74"/>
      <c r="C11" s="75"/>
      <c r="D11" s="76"/>
      <c r="E11" s="77"/>
      <c r="F11" s="89">
        <f>SUM(F4:F10)</f>
        <v>68.003330000000005</v>
      </c>
      <c r="G11" s="78">
        <f>SUM(G4:G10)</f>
        <v>762.05</v>
      </c>
      <c r="H11" s="78">
        <f>SUM(H4:H10)</f>
        <v>19.970666666666666</v>
      </c>
      <c r="I11" s="78">
        <f>SUM(I4:I10)</f>
        <v>30.794666666666664</v>
      </c>
      <c r="J11" s="78">
        <f>SUM(J4:J10)</f>
        <v>100.65349999999999</v>
      </c>
    </row>
    <row r="12" spans="1:10" ht="15.6">
      <c r="A12" s="7"/>
      <c r="B12" s="106" t="s">
        <v>14</v>
      </c>
      <c r="C12" s="107">
        <v>1</v>
      </c>
      <c r="D12" s="63" t="s">
        <v>55</v>
      </c>
      <c r="E12" s="108">
        <v>40</v>
      </c>
      <c r="F12" s="109">
        <f>37.8*45/100</f>
        <v>17.009999999999998</v>
      </c>
      <c r="G12" s="5">
        <f>40*40/100</f>
        <v>16</v>
      </c>
      <c r="H12" s="5">
        <f>3.1*40/100</f>
        <v>1.24</v>
      </c>
      <c r="I12" s="5">
        <f>0.2*40/100</f>
        <v>0.08</v>
      </c>
      <c r="J12" s="6">
        <f>6.5*40/100</f>
        <v>2.6</v>
      </c>
    </row>
    <row r="13" spans="1:10" ht="15.6">
      <c r="A13" s="33"/>
      <c r="B13" s="8" t="s">
        <v>16</v>
      </c>
      <c r="C13" s="64">
        <v>32</v>
      </c>
      <c r="D13" s="65" t="s">
        <v>54</v>
      </c>
      <c r="E13" s="55" t="s">
        <v>59</v>
      </c>
      <c r="F13" s="85">
        <f>8.87*120/118+29.99*30/32</f>
        <v>37.135963983050843</v>
      </c>
      <c r="G13" s="9">
        <v>313</v>
      </c>
      <c r="H13" s="9">
        <v>13.84</v>
      </c>
      <c r="I13" s="9">
        <v>13.14</v>
      </c>
      <c r="J13" s="10">
        <v>35.020000000000003</v>
      </c>
    </row>
    <row r="14" spans="1:10" ht="15.6">
      <c r="A14" s="33"/>
      <c r="B14" s="34" t="s">
        <v>25</v>
      </c>
      <c r="C14" s="60">
        <v>35</v>
      </c>
      <c r="D14" s="61" t="s">
        <v>46</v>
      </c>
      <c r="E14" s="81">
        <v>200</v>
      </c>
      <c r="F14" s="103">
        <v>9.85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>
      <c r="A15" s="33"/>
      <c r="B15" s="34" t="s">
        <v>19</v>
      </c>
      <c r="C15" s="60" t="s">
        <v>22</v>
      </c>
      <c r="D15" s="61" t="s">
        <v>26</v>
      </c>
      <c r="E15" s="81" t="s">
        <v>52</v>
      </c>
      <c r="F15" s="103">
        <v>1.99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6">
      <c r="A16" s="33"/>
      <c r="B16" s="39" t="s">
        <v>17</v>
      </c>
      <c r="C16" s="79" t="s">
        <v>22</v>
      </c>
      <c r="D16" s="80" t="s">
        <v>23</v>
      </c>
      <c r="E16" s="82" t="s">
        <v>62</v>
      </c>
      <c r="F16" s="104">
        <v>1.53</v>
      </c>
      <c r="G16" s="37">
        <f>60*35/30</f>
        <v>70</v>
      </c>
      <c r="H16" s="37">
        <f>1.47*35/30</f>
        <v>1.7149999999999999</v>
      </c>
      <c r="I16" s="37">
        <f>0.3*35/30</f>
        <v>0.35</v>
      </c>
      <c r="J16" s="38">
        <f>13.44*35/30</f>
        <v>15.68</v>
      </c>
    </row>
    <row r="17" spans="1:10" ht="15.6">
      <c r="A17" s="33"/>
      <c r="B17" s="39" t="s">
        <v>56</v>
      </c>
      <c r="C17" s="79" t="s">
        <v>22</v>
      </c>
      <c r="D17" s="110" t="s">
        <v>57</v>
      </c>
      <c r="E17" s="82" t="s">
        <v>58</v>
      </c>
      <c r="F17" s="104">
        <f>374.4*1.4*0.02</f>
        <v>10.4832</v>
      </c>
      <c r="G17" s="37">
        <f>190.76*20/60</f>
        <v>63.586666666666666</v>
      </c>
      <c r="H17" s="37">
        <f>3.22*20/60</f>
        <v>1.0733333333333335</v>
      </c>
      <c r="I17" s="37">
        <f>4.2*20/60</f>
        <v>1.4</v>
      </c>
      <c r="J17" s="38">
        <f>35.02*20/60</f>
        <v>11.673333333333336</v>
      </c>
    </row>
    <row r="18" spans="1:10" ht="16.2" thickBot="1">
      <c r="A18" s="40"/>
      <c r="B18" s="41"/>
      <c r="C18" s="42"/>
      <c r="D18" s="42"/>
      <c r="E18" s="83"/>
      <c r="F18" s="105">
        <f>SUM(F12:F17)</f>
        <v>77.999163983050835</v>
      </c>
      <c r="G18" s="43">
        <f>SUM(G13:G16)</f>
        <v>554.88</v>
      </c>
      <c r="H18" s="43">
        <f>SUM(H13:H16)</f>
        <v>19.114999999999998</v>
      </c>
      <c r="I18" s="43">
        <f>SUM(I13:I16)</f>
        <v>14.309999999999999</v>
      </c>
      <c r="J18" s="44">
        <f>SUM(J13:J16)</f>
        <v>83.984000000000009</v>
      </c>
    </row>
    <row r="19" spans="1:10" ht="43.2">
      <c r="A19" s="31"/>
      <c r="B19" s="8" t="s">
        <v>15</v>
      </c>
      <c r="C19" s="64">
        <v>49</v>
      </c>
      <c r="D19" s="65" t="s">
        <v>43</v>
      </c>
      <c r="E19" s="55" t="s">
        <v>65</v>
      </c>
      <c r="F19" s="85">
        <f>7.3*220/220+20.99*30/30</f>
        <v>28.29</v>
      </c>
      <c r="G19" s="9">
        <v>123</v>
      </c>
      <c r="H19" s="9">
        <v>2.23</v>
      </c>
      <c r="I19" s="9">
        <v>5.0599999999999996</v>
      </c>
      <c r="J19" s="10">
        <v>13.48</v>
      </c>
    </row>
    <row r="20" spans="1:10" ht="15.6">
      <c r="A20" s="33"/>
      <c r="B20" s="8" t="s">
        <v>16</v>
      </c>
      <c r="C20" s="64">
        <v>32</v>
      </c>
      <c r="D20" s="65" t="s">
        <v>54</v>
      </c>
      <c r="E20" s="55" t="s">
        <v>59</v>
      </c>
      <c r="F20" s="85">
        <f>8.87*120/118+29.99*30/32</f>
        <v>37.135963983050843</v>
      </c>
      <c r="G20" s="9">
        <v>313</v>
      </c>
      <c r="H20" s="9">
        <v>13.84</v>
      </c>
      <c r="I20" s="9">
        <v>13.14</v>
      </c>
      <c r="J20" s="10">
        <v>35.020000000000003</v>
      </c>
    </row>
    <row r="21" spans="1:10" ht="15.6">
      <c r="A21" s="33"/>
      <c r="B21" s="34" t="s">
        <v>25</v>
      </c>
      <c r="C21" s="60">
        <v>35</v>
      </c>
      <c r="D21" s="61" t="s">
        <v>46</v>
      </c>
      <c r="E21" s="81">
        <v>200</v>
      </c>
      <c r="F21" s="103">
        <v>9.85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6">
      <c r="A22" s="33"/>
      <c r="B22" s="34" t="s">
        <v>19</v>
      </c>
      <c r="C22" s="60" t="s">
        <v>22</v>
      </c>
      <c r="D22" s="61" t="s">
        <v>26</v>
      </c>
      <c r="E22" s="81" t="s">
        <v>36</v>
      </c>
      <c r="F22" s="103">
        <v>2.4</v>
      </c>
      <c r="G22" s="35">
        <f>62.4*45/30</f>
        <v>93.6</v>
      </c>
      <c r="H22" s="35">
        <f>2.4*45/30</f>
        <v>3.6</v>
      </c>
      <c r="I22" s="35">
        <f>0.45*45/30</f>
        <v>0.67500000000000004</v>
      </c>
      <c r="J22" s="36">
        <f>11.37*45/30</f>
        <v>17.055</v>
      </c>
    </row>
    <row r="23" spans="1:10" ht="15.6">
      <c r="A23" s="33"/>
      <c r="B23" s="39" t="s">
        <v>17</v>
      </c>
      <c r="C23" s="79" t="s">
        <v>22</v>
      </c>
      <c r="D23" s="80" t="s">
        <v>23</v>
      </c>
      <c r="E23" s="82" t="s">
        <v>53</v>
      </c>
      <c r="F23" s="104">
        <f>54.17*0.034</f>
        <v>1.8417800000000002</v>
      </c>
      <c r="G23" s="37">
        <f>60*45/30</f>
        <v>90</v>
      </c>
      <c r="H23" s="37">
        <f>1.47*45/30</f>
        <v>2.2050000000000001</v>
      </c>
      <c r="I23" s="37">
        <f>0.3*45/30</f>
        <v>0.45</v>
      </c>
      <c r="J23" s="38">
        <f>13.44*45/30</f>
        <v>20.16</v>
      </c>
    </row>
    <row r="24" spans="1:10" ht="15.6">
      <c r="A24" s="33"/>
      <c r="B24" s="39" t="s">
        <v>56</v>
      </c>
      <c r="C24" s="79" t="s">
        <v>22</v>
      </c>
      <c r="D24" s="110" t="s">
        <v>57</v>
      </c>
      <c r="E24" s="82" t="s">
        <v>58</v>
      </c>
      <c r="F24" s="104">
        <f>374.4*1.4*0.02</f>
        <v>10.4832</v>
      </c>
      <c r="G24" s="37">
        <f>190.76*20/60</f>
        <v>63.586666666666666</v>
      </c>
      <c r="H24" s="37">
        <f>3.22*20/60</f>
        <v>1.0733333333333335</v>
      </c>
      <c r="I24" s="37">
        <f>4.2*20/60</f>
        <v>1.4</v>
      </c>
      <c r="J24" s="38">
        <f>35.02*20/60</f>
        <v>11.673333333333336</v>
      </c>
    </row>
    <row r="25" spans="1:10" ht="16.2" thickBot="1">
      <c r="A25" s="40"/>
      <c r="B25" s="41"/>
      <c r="C25" s="42"/>
      <c r="D25" s="42"/>
      <c r="E25" s="83"/>
      <c r="F25" s="105">
        <f>SUM(F19:F24)</f>
        <v>90.000943983050846</v>
      </c>
      <c r="G25" s="43">
        <f>SUM(G20:G24)</f>
        <v>657.18666666666672</v>
      </c>
      <c r="H25" s="43">
        <f>SUM(H20:H24)</f>
        <v>21.398333333333337</v>
      </c>
      <c r="I25" s="43">
        <f>SUM(I20:I24)</f>
        <v>15.945</v>
      </c>
      <c r="J25" s="44">
        <f>SUM(J20:J24)</f>
        <v>103.54833333333333</v>
      </c>
    </row>
    <row r="26" spans="1:10" s="1" customFormat="1">
      <c r="E26" s="18"/>
      <c r="F26" s="18"/>
    </row>
    <row r="27" spans="1:10" s="1" customFormat="1">
      <c r="A27" s="24" t="s">
        <v>30</v>
      </c>
      <c r="E27" s="18"/>
      <c r="F27" s="18"/>
    </row>
    <row r="28" spans="1:10" s="1" customFormat="1">
      <c r="E28" s="18"/>
      <c r="F28" s="18"/>
    </row>
    <row r="29" spans="1:10" s="1" customFormat="1">
      <c r="A29" s="24" t="s">
        <v>31</v>
      </c>
      <c r="E29" s="18"/>
      <c r="F29" s="18"/>
    </row>
    <row r="30" spans="1:10" s="1" customFormat="1">
      <c r="E30" s="18"/>
      <c r="F30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7 F17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2021-09-03T09:23:05Z</cp:lastPrinted>
  <dcterms:created xsi:type="dcterms:W3CDTF">2015-06-05T18:19:34Z</dcterms:created>
  <dcterms:modified xsi:type="dcterms:W3CDTF">2021-10-28T07:23:48Z</dcterms:modified>
</cp:coreProperties>
</file>