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8" yWindow="-108" windowWidth="23256" windowHeight="12576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F26" i="2"/>
  <c r="F23"/>
  <c r="F24"/>
  <c r="F21"/>
  <c r="F20"/>
  <c r="F17"/>
  <c r="F18"/>
  <c r="F11"/>
  <c r="F10"/>
  <c r="F15" s="1"/>
  <c r="F16"/>
  <c r="F13"/>
  <c r="F4"/>
  <c r="F8"/>
  <c r="F6"/>
  <c r="F14" i="1"/>
  <c r="F18"/>
  <c r="F13"/>
  <c r="F16"/>
  <c r="F4"/>
  <c r="J27" i="2"/>
  <c r="I27"/>
  <c r="H27"/>
  <c r="G27"/>
  <c r="J26"/>
  <c r="I26"/>
  <c r="H26"/>
  <c r="G26"/>
  <c r="F28" l="1"/>
  <c r="J24" l="1"/>
  <c r="I24"/>
  <c r="H24"/>
  <c r="G24"/>
  <c r="J21" l="1"/>
  <c r="I21"/>
  <c r="H21"/>
  <c r="G21"/>
  <c r="J20"/>
  <c r="J22" s="1"/>
  <c r="I20"/>
  <c r="I22" s="1"/>
  <c r="H19"/>
  <c r="H20"/>
  <c r="G20"/>
  <c r="F22"/>
  <c r="G22"/>
  <c r="J14"/>
  <c r="I14"/>
  <c r="H14"/>
  <c r="G14"/>
  <c r="J13"/>
  <c r="I13"/>
  <c r="H13"/>
  <c r="G13"/>
  <c r="G15" s="1"/>
  <c r="J8"/>
  <c r="I8"/>
  <c r="H8"/>
  <c r="G8"/>
  <c r="J7"/>
  <c r="I7"/>
  <c r="H7"/>
  <c r="G7"/>
  <c r="J6"/>
  <c r="I6"/>
  <c r="H6"/>
  <c r="H9" s="1"/>
  <c r="G6"/>
  <c r="F9"/>
  <c r="H22" l="1"/>
  <c r="I9"/>
  <c r="I15"/>
  <c r="J15"/>
  <c r="H15"/>
  <c r="J9"/>
  <c r="G9"/>
  <c r="J19" i="1"/>
  <c r="I19"/>
  <c r="H19"/>
  <c r="G19"/>
  <c r="J18"/>
  <c r="I18"/>
  <c r="H18"/>
  <c r="G18"/>
  <c r="I13"/>
  <c r="H13"/>
  <c r="G13"/>
  <c r="J8"/>
  <c r="I8"/>
  <c r="H8"/>
  <c r="G8"/>
  <c r="J7"/>
  <c r="I7"/>
  <c r="H7"/>
  <c r="G7"/>
  <c r="J6"/>
  <c r="I6"/>
  <c r="H6"/>
  <c r="G6"/>
  <c r="F7"/>
  <c r="F6"/>
  <c r="J11" l="1"/>
  <c r="I11"/>
  <c r="H11"/>
  <c r="G11"/>
  <c r="F9" l="1"/>
  <c r="F12" l="1"/>
  <c r="F20" l="1"/>
  <c r="H9" l="1"/>
  <c r="G9"/>
  <c r="G12" l="1"/>
  <c r="J9"/>
  <c r="G20" l="1"/>
  <c r="I9"/>
  <c r="J20"/>
  <c r="I20"/>
  <c r="H20"/>
  <c r="J12"/>
  <c r="I12"/>
  <c r="H12"/>
</calcChain>
</file>

<file path=xl/sharedStrings.xml><?xml version="1.0" encoding="utf-8"?>
<sst xmlns="http://schemas.openxmlformats.org/spreadsheetml/2006/main" count="135" uniqueCount="65">
  <si>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</si>
  <si>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</si>
  <si>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</si>
  <si>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</si>
  <si>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</si>
  <si>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</si>
  <si>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</si>
  <si>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</si>
  <si>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</si>
  <si>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</si>
  <si>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</si>
  <si>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</si>
  <si>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</si>
  <si>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</si>
  <si>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</si>
  <si>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</si>
  <si>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</si>
  <si>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</si>
  <si>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</si>
  <si>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</si>
  <si>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</si>
  <si>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</si>
  <si>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</si>
  <si>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</si>
  <si>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</si>
  <si>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</si>
  <si>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</si>
  <si>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</si>
  <si>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</si>
  <si>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</si>
  <si>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</si>
  <si>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</si>
  <si>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</si>
  <si>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200</t>
  </si>
  <si>
    <t xml:space="preserve"> </t>
  </si>
  <si>
    <t>Зав.производством __________________________________</t>
  </si>
  <si>
    <t>90</t>
  </si>
  <si>
    <t>гарнир</t>
  </si>
  <si>
    <t>150</t>
  </si>
  <si>
    <t xml:space="preserve">Хлеб пшеничный </t>
  </si>
  <si>
    <t>Плов из отварной говядины</t>
  </si>
  <si>
    <t>Чай с молоком</t>
  </si>
  <si>
    <t>Вафли</t>
  </si>
  <si>
    <t>Молоко кипяченое</t>
  </si>
  <si>
    <t>Булочна дорожная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</si>
  <si>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</si>
  <si>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</si>
  <si>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</si>
  <si>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</si>
  <si>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</si>
  <si>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20</t>
  </si>
  <si>
    <t>140/40</t>
  </si>
  <si>
    <t>Котлеты мясная</t>
  </si>
  <si>
    <t>37</t>
  </si>
  <si>
    <t>Кукуруза консервированная отварная</t>
  </si>
  <si>
    <t xml:space="preserve">1 блюдо </t>
  </si>
  <si>
    <t>добавка</t>
  </si>
  <si>
    <t>Сок</t>
  </si>
  <si>
    <t>Конфета "35"</t>
  </si>
  <si>
    <t>Щи из свежей капусты с картофелем и мясом со сметаной</t>
  </si>
  <si>
    <t>50</t>
  </si>
  <si>
    <t>38</t>
  </si>
  <si>
    <t>230/20/5</t>
  </si>
  <si>
    <t>33</t>
  </si>
  <si>
    <t>32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</si>
</sst>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3" fillId="0" borderId="17" xfId="0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/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2" fontId="7" fillId="0" borderId="1" xfId="0" applyNumberFormat="1" applyFont="1" applyFill="1" applyBorder="1"/>
    <xf numFmtId="2" fontId="7" fillId="0" borderId="17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/>
    <xf numFmtId="2" fontId="3" fillId="0" borderId="17" xfId="0" applyNumberFormat="1" applyFont="1" applyFill="1" applyBorder="1"/>
    <xf numFmtId="2" fontId="3" fillId="0" borderId="4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6" xfId="0" applyFont="1" applyFill="1" applyBorder="1"/>
    <xf numFmtId="0" fontId="6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 applyProtection="1">
      <alignment horizontal="right"/>
      <protection locked="0"/>
    </xf>
    <xf numFmtId="0" fontId="3" fillId="0" borderId="26" xfId="0" applyFont="1" applyFill="1" applyBorder="1"/>
    <xf numFmtId="2" fontId="3" fillId="0" borderId="19" xfId="0" applyNumberFormat="1" applyFont="1" applyFill="1" applyBorder="1"/>
    <xf numFmtId="2" fontId="3" fillId="0" borderId="9" xfId="0" applyNumberFormat="1" applyFont="1" applyFill="1" applyBorder="1"/>
    <xf numFmtId="2" fontId="7" fillId="0" borderId="17" xfId="0" applyNumberFormat="1" applyFont="1" applyFill="1" applyBorder="1" applyAlignment="1">
      <alignment horizontal="right"/>
    </xf>
    <xf numFmtId="2" fontId="3" fillId="0" borderId="18" xfId="0" applyNumberFormat="1" applyFont="1" applyFill="1" applyBorder="1"/>
    <xf numFmtId="0" fontId="3" fillId="0" borderId="7" xfId="0" applyFont="1" applyFill="1" applyBorder="1"/>
    <xf numFmtId="2" fontId="3" fillId="0" borderId="9" xfId="0" applyNumberFormat="1" applyFont="1" applyFill="1" applyBorder="1" applyAlignment="1">
      <alignment vertical="center"/>
    </xf>
    <xf numFmtId="0" fontId="3" fillId="0" borderId="16" xfId="0" applyFont="1" applyFill="1" applyBorder="1"/>
    <xf numFmtId="0" fontId="6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/>
    <xf numFmtId="2" fontId="3" fillId="0" borderId="6" xfId="0" applyNumberFormat="1" applyFont="1" applyFill="1" applyBorder="1"/>
    <xf numFmtId="2" fontId="3" fillId="0" borderId="7" xfId="0" applyNumberFormat="1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27" xfId="0" applyFont="1" applyFill="1" applyBorder="1"/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wrapText="1"/>
      <protection locked="0"/>
    </xf>
    <xf numFmtId="49" fontId="5" fillId="0" borderId="29" xfId="0" applyNumberFormat="1" applyFont="1" applyFill="1" applyBorder="1" applyAlignment="1" applyProtection="1">
      <alignment horizontal="center"/>
      <protection locked="0"/>
    </xf>
    <xf numFmtId="2" fontId="5" fillId="0" borderId="29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3" fillId="0" borderId="28" xfId="0" applyFont="1" applyFill="1" applyBorder="1"/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1" xfId="0" applyFont="1" applyFill="1" applyBorder="1" applyAlignment="1">
      <alignment horizontal="center"/>
    </xf>
    <xf numFmtId="2" fontId="0" fillId="0" borderId="9" xfId="0" applyNumberFormat="1" applyBorder="1" applyProtection="1">
      <protection locked="0"/>
    </xf>
    <xf numFmtId="2" fontId="7" fillId="0" borderId="17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35"/>
  <sheetViews>
    <sheetView tabSelected="1" topLeftCell="A17" workbookViewId="0">
      <selection activeCell="A21" sqref="A21:J39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7" bestFit="1" customWidth="1"/>
    <col min="6" max="6" width="8.33203125" style="17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49" t="s">
        <v>31</v>
      </c>
      <c r="C1" s="150"/>
      <c r="D1" s="151"/>
      <c r="E1" s="17" t="s">
        <v>28</v>
      </c>
      <c r="F1" s="16"/>
      <c r="H1" s="1" t="s">
        <v>1</v>
      </c>
      <c r="I1" s="15" t="s">
        <v>29</v>
      </c>
    </row>
    <row r="2" spans="1:10" ht="15" thickBot="1">
      <c r="B2" s="2" t="s">
        <v>27</v>
      </c>
    </row>
    <row r="3" spans="1:10" s="22" customFormat="1" ht="29.4" thickBot="1">
      <c r="A3" s="18" t="s">
        <v>2</v>
      </c>
      <c r="B3" s="19" t="s">
        <v>3</v>
      </c>
      <c r="C3" s="19" t="s">
        <v>20</v>
      </c>
      <c r="D3" s="19" t="s">
        <v>4</v>
      </c>
      <c r="E3" s="36" t="s">
        <v>21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ht="28.8">
      <c r="A4" s="3" t="s">
        <v>10</v>
      </c>
      <c r="B4" s="4" t="s">
        <v>11</v>
      </c>
      <c r="C4" s="43">
        <v>72</v>
      </c>
      <c r="D4" s="44" t="s">
        <v>40</v>
      </c>
      <c r="E4" s="37" t="s">
        <v>51</v>
      </c>
      <c r="F4" s="67">
        <f>5.05*140/150+40.5*40/50</f>
        <v>37.11333333333333</v>
      </c>
      <c r="G4" s="82">
        <v>294</v>
      </c>
      <c r="H4" s="82">
        <v>14.86</v>
      </c>
      <c r="I4" s="82">
        <v>16.579999999999998</v>
      </c>
      <c r="J4" s="83">
        <v>22.8</v>
      </c>
    </row>
    <row r="5" spans="1:10" ht="15.6">
      <c r="A5" s="7"/>
      <c r="B5" s="80" t="s">
        <v>12</v>
      </c>
      <c r="C5" s="72">
        <v>20</v>
      </c>
      <c r="D5" s="73" t="s">
        <v>41</v>
      </c>
      <c r="E5" s="74" t="s">
        <v>33</v>
      </c>
      <c r="F5" s="75">
        <v>4.26</v>
      </c>
      <c r="G5" s="9">
        <v>1.4</v>
      </c>
      <c r="H5" s="9">
        <v>1.6</v>
      </c>
      <c r="I5" s="9">
        <v>12.36</v>
      </c>
      <c r="J5" s="10">
        <v>70</v>
      </c>
    </row>
    <row r="6" spans="1:10" ht="15.6">
      <c r="A6" s="7"/>
      <c r="B6" s="29" t="s">
        <v>56</v>
      </c>
      <c r="C6" s="72" t="s">
        <v>22</v>
      </c>
      <c r="D6" s="73" t="s">
        <v>42</v>
      </c>
      <c r="E6" s="74" t="s">
        <v>50</v>
      </c>
      <c r="F6" s="75">
        <f>234.72*0.02</f>
        <v>4.6943999999999999</v>
      </c>
      <c r="G6" s="9">
        <f>190.76*20/60</f>
        <v>63.586666666666666</v>
      </c>
      <c r="H6" s="9">
        <f>3.22*20/60</f>
        <v>1.0733333333333335</v>
      </c>
      <c r="I6" s="9">
        <f>4.2*20/60</f>
        <v>1.4</v>
      </c>
      <c r="J6" s="10">
        <f>35.02*20/60</f>
        <v>11.673333333333336</v>
      </c>
    </row>
    <row r="7" spans="1:10" ht="15.6">
      <c r="A7" s="7"/>
      <c r="B7" s="8"/>
      <c r="C7" s="45" t="s">
        <v>22</v>
      </c>
      <c r="D7" s="46" t="s">
        <v>23</v>
      </c>
      <c r="E7" s="38">
        <v>24</v>
      </c>
      <c r="F7" s="64">
        <f>45.14*0.024</f>
        <v>1.0833600000000001</v>
      </c>
      <c r="G7" s="9">
        <f>40*24/20</f>
        <v>48</v>
      </c>
      <c r="H7" s="9">
        <f>0.98*24/20</f>
        <v>1.1759999999999999</v>
      </c>
      <c r="I7" s="9">
        <f>0.2*24/20</f>
        <v>0.24000000000000005</v>
      </c>
      <c r="J7" s="10">
        <f>8.95*24/20</f>
        <v>10.739999999999998</v>
      </c>
    </row>
    <row r="8" spans="1:10" ht="15.6">
      <c r="A8" s="7"/>
      <c r="B8" s="53"/>
      <c r="C8" s="45" t="s">
        <v>22</v>
      </c>
      <c r="D8" s="46" t="s">
        <v>39</v>
      </c>
      <c r="E8" s="38">
        <v>25</v>
      </c>
      <c r="F8" s="64">
        <v>1.45</v>
      </c>
      <c r="G8" s="9">
        <f>41.6*25/20</f>
        <v>52</v>
      </c>
      <c r="H8" s="9">
        <f>1.6*25/20</f>
        <v>2</v>
      </c>
      <c r="I8" s="9">
        <f>0.03*25/20</f>
        <v>3.7499999999999999E-2</v>
      </c>
      <c r="J8" s="10">
        <f>8.02*25/20</f>
        <v>10.025</v>
      </c>
    </row>
    <row r="9" spans="1:10" ht="16.2" thickBot="1">
      <c r="A9" s="58"/>
      <c r="B9" s="59"/>
      <c r="C9" s="60"/>
      <c r="D9" s="61"/>
      <c r="E9" s="62"/>
      <c r="F9" s="68">
        <f>SUM(F4:F8)</f>
        <v>48.601093333333331</v>
      </c>
      <c r="G9" s="63">
        <f>SUM(G4:G8)</f>
        <v>458.98666666666662</v>
      </c>
      <c r="H9" s="63">
        <f>SUM(H4:H8)</f>
        <v>20.709333333333333</v>
      </c>
      <c r="I9" s="63">
        <f>SUM(I4:I8)</f>
        <v>30.617499999999996</v>
      </c>
      <c r="J9" s="81">
        <f>SUM(J4:J8)</f>
        <v>125.23833333333333</v>
      </c>
    </row>
    <row r="10" spans="1:10" ht="15.6">
      <c r="A10" s="3" t="s">
        <v>24</v>
      </c>
      <c r="B10" s="4"/>
      <c r="C10" s="47">
        <v>8</v>
      </c>
      <c r="D10" s="48" t="s">
        <v>43</v>
      </c>
      <c r="E10" s="39">
        <v>200</v>
      </c>
      <c r="F10" s="67">
        <v>13.3</v>
      </c>
      <c r="G10" s="5">
        <v>108</v>
      </c>
      <c r="H10" s="5">
        <v>5.8</v>
      </c>
      <c r="I10" s="5">
        <v>5</v>
      </c>
      <c r="J10" s="6">
        <v>9.6</v>
      </c>
    </row>
    <row r="11" spans="1:10" ht="15.6">
      <c r="A11" s="7"/>
      <c r="B11" s="76"/>
      <c r="C11" s="77">
        <v>67</v>
      </c>
      <c r="D11" s="78" t="s">
        <v>44</v>
      </c>
      <c r="E11" s="79">
        <v>120</v>
      </c>
      <c r="F11" s="75">
        <v>23.14</v>
      </c>
      <c r="G11" s="13">
        <f>376.67*125/100</f>
        <v>470.83749999999998</v>
      </c>
      <c r="H11" s="13">
        <f>7*125/100</f>
        <v>8.75</v>
      </c>
      <c r="I11" s="13">
        <f>13.83*125/100</f>
        <v>17.287500000000001</v>
      </c>
      <c r="J11" s="30">
        <f>55.83*125/100</f>
        <v>69.787499999999994</v>
      </c>
    </row>
    <row r="12" spans="1:10" ht="16.2" thickBot="1">
      <c r="A12" s="54"/>
      <c r="B12" s="32"/>
      <c r="C12" s="55"/>
      <c r="D12" s="56"/>
      <c r="E12" s="57"/>
      <c r="F12" s="69">
        <f>SUM(F10:F11)</f>
        <v>36.44</v>
      </c>
      <c r="G12" s="65">
        <f>SUM(G10:G11)</f>
        <v>578.83749999999998</v>
      </c>
      <c r="H12" s="65">
        <f>SUM(H10:H11)</f>
        <v>14.55</v>
      </c>
      <c r="I12" s="65">
        <f>SUM(I10:I11)</f>
        <v>22.287500000000001</v>
      </c>
      <c r="J12" s="66">
        <f>SUM(J10:J11)</f>
        <v>79.387499999999989</v>
      </c>
    </row>
    <row r="13" spans="1:10" ht="15.6">
      <c r="A13" s="3" t="s">
        <v>13</v>
      </c>
      <c r="B13" s="4" t="s">
        <v>14</v>
      </c>
      <c r="C13" s="47">
        <v>54</v>
      </c>
      <c r="D13" s="48" t="s">
        <v>45</v>
      </c>
      <c r="E13" s="37" t="s">
        <v>60</v>
      </c>
      <c r="F13" s="67">
        <f>9.67*50/60</f>
        <v>8.0583333333333336</v>
      </c>
      <c r="G13" s="5">
        <f>75*45/60</f>
        <v>56.25</v>
      </c>
      <c r="H13" s="5">
        <f>0.5*45/60</f>
        <v>0.375</v>
      </c>
      <c r="I13" s="5">
        <f>5.1*45/60</f>
        <v>3.8249999999999997</v>
      </c>
      <c r="J13" s="6">
        <v>9.6</v>
      </c>
    </row>
    <row r="14" spans="1:10" ht="28.8">
      <c r="A14" s="7"/>
      <c r="B14" s="8" t="s">
        <v>15</v>
      </c>
      <c r="C14" s="49">
        <v>33</v>
      </c>
      <c r="D14" s="50" t="s">
        <v>46</v>
      </c>
      <c r="E14" s="40" t="s">
        <v>49</v>
      </c>
      <c r="F14" s="64">
        <f>4.41+1.58</f>
        <v>5.99</v>
      </c>
      <c r="G14" s="9">
        <v>108.75</v>
      </c>
      <c r="H14" s="9">
        <v>1.72</v>
      </c>
      <c r="I14" s="9">
        <v>6.18</v>
      </c>
      <c r="J14" s="10">
        <v>11.66</v>
      </c>
    </row>
    <row r="15" spans="1:10" ht="15.6">
      <c r="A15" s="7"/>
      <c r="B15" s="8" t="s">
        <v>16</v>
      </c>
      <c r="C15" s="49">
        <v>58</v>
      </c>
      <c r="D15" s="50" t="s">
        <v>52</v>
      </c>
      <c r="E15" s="40" t="s">
        <v>36</v>
      </c>
      <c r="F15" s="64">
        <v>38.200000000000003</v>
      </c>
      <c r="G15" s="9">
        <v>257.39999999999998</v>
      </c>
      <c r="H15" s="9">
        <v>16.02</v>
      </c>
      <c r="I15" s="9">
        <v>15.75</v>
      </c>
      <c r="J15" s="10">
        <v>12.87</v>
      </c>
    </row>
    <row r="16" spans="1:10" ht="15.6">
      <c r="A16" s="7"/>
      <c r="B16" s="8" t="s">
        <v>37</v>
      </c>
      <c r="C16" s="49">
        <v>7</v>
      </c>
      <c r="D16" s="50" t="s">
        <v>47</v>
      </c>
      <c r="E16" s="40" t="s">
        <v>38</v>
      </c>
      <c r="F16" s="64">
        <f>11.14*150/180</f>
        <v>9.2833333333333332</v>
      </c>
      <c r="G16" s="9">
        <v>159.12</v>
      </c>
      <c r="H16" s="9">
        <v>3.74</v>
      </c>
      <c r="I16" s="9">
        <v>6.12</v>
      </c>
      <c r="J16" s="10">
        <v>22.28</v>
      </c>
    </row>
    <row r="17" spans="1:10" ht="15.6">
      <c r="A17" s="7"/>
      <c r="B17" s="8" t="s">
        <v>25</v>
      </c>
      <c r="C17" s="49">
        <v>35</v>
      </c>
      <c r="D17" s="50" t="s">
        <v>48</v>
      </c>
      <c r="E17" s="40">
        <v>200</v>
      </c>
      <c r="F17" s="64">
        <v>7.44</v>
      </c>
      <c r="G17" s="9">
        <v>97</v>
      </c>
      <c r="H17" s="9">
        <v>0.68</v>
      </c>
      <c r="I17" s="9">
        <v>0.28000000000000003</v>
      </c>
      <c r="J17" s="10">
        <v>19.64</v>
      </c>
    </row>
    <row r="18" spans="1:10" ht="15.6">
      <c r="A18" s="7"/>
      <c r="B18" s="8" t="s">
        <v>19</v>
      </c>
      <c r="C18" s="49" t="s">
        <v>22</v>
      </c>
      <c r="D18" s="50" t="s">
        <v>26</v>
      </c>
      <c r="E18" s="40" t="s">
        <v>61</v>
      </c>
      <c r="F18" s="64">
        <f>58.5*0.038</f>
        <v>2.2229999999999999</v>
      </c>
      <c r="G18" s="9">
        <f>62.4*37/30</f>
        <v>76.959999999999994</v>
      </c>
      <c r="H18" s="9">
        <f>2.4*37/30</f>
        <v>2.96</v>
      </c>
      <c r="I18" s="9">
        <f>0.45*37/30</f>
        <v>0.55500000000000005</v>
      </c>
      <c r="J18" s="10">
        <f>11.37*37/30</f>
        <v>14.023</v>
      </c>
    </row>
    <row r="19" spans="1:10" ht="15.6">
      <c r="A19" s="7"/>
      <c r="B19" s="14" t="s">
        <v>17</v>
      </c>
      <c r="C19" s="51" t="s">
        <v>22</v>
      </c>
      <c r="D19" s="52" t="s">
        <v>23</v>
      </c>
      <c r="E19" s="41" t="s">
        <v>53</v>
      </c>
      <c r="F19" s="70">
        <v>1.71</v>
      </c>
      <c r="G19" s="11">
        <f>60*36/30</f>
        <v>72</v>
      </c>
      <c r="H19" s="11">
        <f>1.47*36/30</f>
        <v>1.764</v>
      </c>
      <c r="I19" s="11">
        <f>0.3*36/30</f>
        <v>0.36</v>
      </c>
      <c r="J19" s="12">
        <f>13.44*36/30</f>
        <v>16.128</v>
      </c>
    </row>
    <row r="20" spans="1:10" ht="16.2" thickBot="1">
      <c r="A20" s="31"/>
      <c r="B20" s="32"/>
      <c r="C20" s="33"/>
      <c r="D20" s="33"/>
      <c r="E20" s="42"/>
      <c r="F20" s="71">
        <f>SUM(F13:F19)</f>
        <v>72.904666666666657</v>
      </c>
      <c r="G20" s="34">
        <f>SUM(G13:G19)</f>
        <v>827.48</v>
      </c>
      <c r="H20" s="34">
        <f>SUM(H13:H19)</f>
        <v>27.258999999999997</v>
      </c>
      <c r="I20" s="34">
        <f>SUM(I13:I19)</f>
        <v>33.07</v>
      </c>
      <c r="J20" s="35">
        <f>SUM(J13:J19)</f>
        <v>106.20099999999999</v>
      </c>
    </row>
    <row r="21" spans="1:10">
      <c r="A21" s="23" t="s">
        <v>30</v>
      </c>
    </row>
    <row r="22" spans="1:10">
      <c r="A22" s="23" t="s">
        <v>35</v>
      </c>
    </row>
    <row r="35" spans="13:13">
      <c r="M35" s="1" t="s">
        <v>34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opLeftCell="A10" workbookViewId="0">
      <selection activeCell="F28" sqref="F28"/>
    </sheetView>
  </sheetViews>
  <sheetFormatPr defaultColWidth="8.88671875" defaultRowHeight="14.4"/>
  <cols>
    <col min="1" max="1" width="11.6640625" style="24" bestFit="1" customWidth="1"/>
    <col min="2" max="2" width="11.5546875" style="24" customWidth="1"/>
    <col min="3" max="3" width="7.109375" style="24" bestFit="1" customWidth="1"/>
    <col min="4" max="4" width="24.6640625" style="24" bestFit="1" customWidth="1"/>
    <col min="5" max="5" width="9.6640625" style="25" customWidth="1"/>
    <col min="6" max="6" width="7.109375" style="25" bestFit="1" customWidth="1"/>
    <col min="7" max="7" width="7.6640625" style="24" customWidth="1"/>
    <col min="8" max="8" width="6.109375" style="24" bestFit="1" customWidth="1"/>
    <col min="9" max="9" width="6.5546875" style="24" customWidth="1"/>
    <col min="10" max="10" width="8.5546875" style="24" customWidth="1"/>
    <col min="11" max="16384" width="8.88671875" style="24"/>
  </cols>
  <sheetData>
    <row r="1" spans="1:10" ht="28.95" customHeight="1">
      <c r="A1" s="24" t="s">
        <v>0</v>
      </c>
      <c r="B1" s="152" t="s">
        <v>31</v>
      </c>
      <c r="C1" s="153"/>
      <c r="D1" s="154"/>
      <c r="E1" s="25" t="s">
        <v>28</v>
      </c>
      <c r="F1" s="26"/>
      <c r="H1" s="24" t="s">
        <v>1</v>
      </c>
      <c r="I1" s="27" t="s">
        <v>29</v>
      </c>
    </row>
    <row r="2" spans="1:10" ht="15" thickBot="1">
      <c r="A2" s="97"/>
      <c r="B2" s="98" t="s">
        <v>32</v>
      </c>
      <c r="C2" s="97"/>
      <c r="D2" s="97"/>
      <c r="E2" s="99"/>
      <c r="F2" s="99"/>
      <c r="G2" s="97"/>
      <c r="H2" s="97"/>
      <c r="I2" s="97"/>
      <c r="J2" s="97"/>
    </row>
    <row r="3" spans="1:10">
      <c r="A3" s="113" t="s">
        <v>2</v>
      </c>
      <c r="B3" s="114" t="s">
        <v>3</v>
      </c>
      <c r="C3" s="114" t="s">
        <v>20</v>
      </c>
      <c r="D3" s="114" t="s">
        <v>4</v>
      </c>
      <c r="E3" s="114" t="s">
        <v>21</v>
      </c>
      <c r="F3" s="114" t="s">
        <v>5</v>
      </c>
      <c r="G3" s="114" t="s">
        <v>6</v>
      </c>
      <c r="H3" s="114" t="s">
        <v>7</v>
      </c>
      <c r="I3" s="114" t="s">
        <v>8</v>
      </c>
      <c r="J3" s="122" t="s">
        <v>9</v>
      </c>
    </row>
    <row r="4" spans="1:10" s="28" customFormat="1" ht="15.6">
      <c r="A4" s="155" t="s">
        <v>10</v>
      </c>
      <c r="B4" s="85" t="s">
        <v>11</v>
      </c>
      <c r="C4" s="90">
        <v>72</v>
      </c>
      <c r="D4" s="86" t="s">
        <v>40</v>
      </c>
      <c r="E4" s="106" t="s">
        <v>51</v>
      </c>
      <c r="F4" s="88">
        <f>7.06*140/150+56.69*40/50</f>
        <v>51.941333333333333</v>
      </c>
      <c r="G4" s="102">
        <v>294</v>
      </c>
      <c r="H4" s="102">
        <v>14.86</v>
      </c>
      <c r="I4" s="102">
        <v>16.579999999999998</v>
      </c>
      <c r="J4" s="123">
        <v>22.8</v>
      </c>
    </row>
    <row r="5" spans="1:10" s="28" customFormat="1" ht="15.6">
      <c r="A5" s="156"/>
      <c r="B5" s="85" t="s">
        <v>12</v>
      </c>
      <c r="C5" s="90">
        <v>20</v>
      </c>
      <c r="D5" s="86" t="s">
        <v>41</v>
      </c>
      <c r="E5" s="106">
        <v>200</v>
      </c>
      <c r="F5" s="88">
        <v>5.83</v>
      </c>
      <c r="G5" s="102">
        <v>1.4</v>
      </c>
      <c r="H5" s="102">
        <v>1.6</v>
      </c>
      <c r="I5" s="102">
        <v>12.36</v>
      </c>
      <c r="J5" s="123">
        <v>70</v>
      </c>
    </row>
    <row r="6" spans="1:10" ht="25.2" customHeight="1">
      <c r="A6" s="117"/>
      <c r="B6" s="84" t="s">
        <v>18</v>
      </c>
      <c r="C6" s="91" t="s">
        <v>22</v>
      </c>
      <c r="D6" s="87" t="s">
        <v>42</v>
      </c>
      <c r="E6" s="107">
        <v>40</v>
      </c>
      <c r="F6" s="100">
        <f>234.72*0.02*1.4</f>
        <v>6.5721599999999993</v>
      </c>
      <c r="G6" s="103">
        <f>190.76*20/60</f>
        <v>63.586666666666666</v>
      </c>
      <c r="H6" s="103">
        <f>3.22*20/60</f>
        <v>1.0733333333333335</v>
      </c>
      <c r="I6" s="103">
        <f>4.2*20/60</f>
        <v>1.4</v>
      </c>
      <c r="J6" s="119">
        <f>35.02*20/60</f>
        <v>11.673333333333336</v>
      </c>
    </row>
    <row r="7" spans="1:10" ht="15.6">
      <c r="A7" s="117"/>
      <c r="B7" s="84"/>
      <c r="C7" s="91" t="s">
        <v>22</v>
      </c>
      <c r="D7" s="87" t="s">
        <v>23</v>
      </c>
      <c r="E7" s="107">
        <v>29</v>
      </c>
      <c r="F7" s="100">
        <v>1.55</v>
      </c>
      <c r="G7" s="103">
        <f>40*21/20</f>
        <v>42</v>
      </c>
      <c r="H7" s="103">
        <f>0.98*21/20</f>
        <v>1.0289999999999999</v>
      </c>
      <c r="I7" s="103">
        <f>0.2*21/20</f>
        <v>0.21000000000000002</v>
      </c>
      <c r="J7" s="119">
        <f>8.95*21/20</f>
        <v>9.3974999999999991</v>
      </c>
    </row>
    <row r="8" spans="1:10" ht="15.6">
      <c r="A8" s="117"/>
      <c r="B8" s="84"/>
      <c r="C8" s="91" t="s">
        <v>22</v>
      </c>
      <c r="D8" s="87" t="s">
        <v>39</v>
      </c>
      <c r="E8" s="107">
        <v>30</v>
      </c>
      <c r="F8" s="100">
        <f>70.2*0.03</f>
        <v>2.1059999999999999</v>
      </c>
      <c r="G8" s="103">
        <f>41.6*22/20</f>
        <v>45.760000000000005</v>
      </c>
      <c r="H8" s="103">
        <f>1.6*22/20</f>
        <v>1.7600000000000002</v>
      </c>
      <c r="I8" s="103">
        <f>0.03*22/20</f>
        <v>3.2999999999999995E-2</v>
      </c>
      <c r="J8" s="119">
        <f>8.02*22/20</f>
        <v>8.8219999999999992</v>
      </c>
    </row>
    <row r="9" spans="1:10" ht="16.2" thickBot="1">
      <c r="A9" s="124"/>
      <c r="B9" s="94"/>
      <c r="C9" s="95"/>
      <c r="D9" s="96"/>
      <c r="E9" s="108"/>
      <c r="F9" s="101">
        <f>SUM(F4:F8)</f>
        <v>67.999493333333319</v>
      </c>
      <c r="G9" s="104">
        <f>SUM(G4:G8)</f>
        <v>446.74666666666661</v>
      </c>
      <c r="H9" s="104">
        <f>SUM(H4:H8)</f>
        <v>20.322333333333336</v>
      </c>
      <c r="I9" s="104">
        <f>SUM(I4:I8)</f>
        <v>30.582999999999998</v>
      </c>
      <c r="J9" s="121">
        <f>SUM(J4:J8)</f>
        <v>122.69283333333333</v>
      </c>
    </row>
    <row r="10" spans="1:10" ht="15.6" customHeight="1">
      <c r="A10" s="113"/>
      <c r="B10" s="114" t="s">
        <v>14</v>
      </c>
      <c r="C10" s="115">
        <v>1</v>
      </c>
      <c r="D10" s="125" t="s">
        <v>54</v>
      </c>
      <c r="E10" s="126">
        <v>30</v>
      </c>
      <c r="F10" s="127">
        <f>22.68*30/60</f>
        <v>11.34</v>
      </c>
      <c r="G10" s="128">
        <v>43.75</v>
      </c>
      <c r="H10" s="128">
        <v>0.28999999999999998</v>
      </c>
      <c r="I10" s="128">
        <v>2.98</v>
      </c>
      <c r="J10" s="129">
        <v>9.6</v>
      </c>
    </row>
    <row r="11" spans="1:10" ht="15.6">
      <c r="A11" s="117"/>
      <c r="B11" s="84" t="s">
        <v>11</v>
      </c>
      <c r="C11" s="91">
        <v>72</v>
      </c>
      <c r="D11" s="87" t="s">
        <v>40</v>
      </c>
      <c r="E11" s="107" t="s">
        <v>51</v>
      </c>
      <c r="F11" s="89">
        <f>7.06*140/150+56.69*40/50</f>
        <v>51.941333333333333</v>
      </c>
      <c r="G11" s="103">
        <v>108.75</v>
      </c>
      <c r="H11" s="103">
        <v>1.72</v>
      </c>
      <c r="I11" s="103">
        <v>6.18</v>
      </c>
      <c r="J11" s="119">
        <v>11.66</v>
      </c>
    </row>
    <row r="12" spans="1:10" ht="20.399999999999999" customHeight="1">
      <c r="A12" s="117"/>
      <c r="B12" s="84" t="s">
        <v>25</v>
      </c>
      <c r="C12" s="91">
        <v>35</v>
      </c>
      <c r="D12" s="87" t="s">
        <v>48</v>
      </c>
      <c r="E12" s="107">
        <v>200</v>
      </c>
      <c r="F12" s="89">
        <v>10.41</v>
      </c>
      <c r="G12" s="103">
        <v>97</v>
      </c>
      <c r="H12" s="103">
        <v>0.68</v>
      </c>
      <c r="I12" s="103">
        <v>0.28000000000000003</v>
      </c>
      <c r="J12" s="119">
        <v>19.64</v>
      </c>
    </row>
    <row r="13" spans="1:10" ht="15.6">
      <c r="A13" s="117"/>
      <c r="B13" s="84" t="s">
        <v>19</v>
      </c>
      <c r="C13" s="91" t="s">
        <v>22</v>
      </c>
      <c r="D13" s="87" t="s">
        <v>26</v>
      </c>
      <c r="E13" s="107">
        <v>35</v>
      </c>
      <c r="F13" s="100">
        <f>70.2*0.035</f>
        <v>2.4570000000000003</v>
      </c>
      <c r="G13" s="103">
        <f>41.6</f>
        <v>41.6</v>
      </c>
      <c r="H13" s="103">
        <f>1.6*22/20</f>
        <v>1.7600000000000002</v>
      </c>
      <c r="I13" s="103">
        <f>0.03</f>
        <v>0.03</v>
      </c>
      <c r="J13" s="119">
        <f>8.02</f>
        <v>8.02</v>
      </c>
    </row>
    <row r="14" spans="1:10" ht="15.6">
      <c r="A14" s="117"/>
      <c r="B14" s="84" t="s">
        <v>17</v>
      </c>
      <c r="C14" s="91" t="s">
        <v>22</v>
      </c>
      <c r="D14" s="87" t="s">
        <v>23</v>
      </c>
      <c r="E14" s="107">
        <v>35</v>
      </c>
      <c r="F14" s="100">
        <v>1.85</v>
      </c>
      <c r="G14" s="103">
        <f>40</f>
        <v>40</v>
      </c>
      <c r="H14" s="103">
        <f>0.98</f>
        <v>0.98</v>
      </c>
      <c r="I14" s="103">
        <f>0.2</f>
        <v>0.2</v>
      </c>
      <c r="J14" s="119">
        <f>8.95</f>
        <v>8.9499999999999993</v>
      </c>
    </row>
    <row r="15" spans="1:10" ht="16.2" thickBot="1">
      <c r="A15" s="124"/>
      <c r="B15" s="94"/>
      <c r="C15" s="95"/>
      <c r="D15" s="96"/>
      <c r="E15" s="108"/>
      <c r="F15" s="101">
        <f>SUM(F10:F14)</f>
        <v>77.998333333333321</v>
      </c>
      <c r="G15" s="104">
        <f>SUM(G10:G14)</f>
        <v>331.1</v>
      </c>
      <c r="H15" s="104">
        <f>SUM(H10:H14)</f>
        <v>5.43</v>
      </c>
      <c r="I15" s="104">
        <f>SUM(I10:I14)</f>
        <v>9.6699999999999982</v>
      </c>
      <c r="J15" s="121">
        <f>SUM(J10:J14)</f>
        <v>57.870000000000005</v>
      </c>
    </row>
    <row r="16" spans="1:10" ht="28.8">
      <c r="A16" s="113"/>
      <c r="B16" s="114" t="s">
        <v>55</v>
      </c>
      <c r="C16" s="115">
        <v>33</v>
      </c>
      <c r="D16" s="48" t="s">
        <v>46</v>
      </c>
      <c r="E16" s="37" t="s">
        <v>49</v>
      </c>
      <c r="F16" s="116">
        <f>6.17+2.22</f>
        <v>8.39</v>
      </c>
      <c r="G16" s="5">
        <v>108.75</v>
      </c>
      <c r="H16" s="5">
        <v>1.72</v>
      </c>
      <c r="I16" s="5">
        <v>6.18</v>
      </c>
      <c r="J16" s="6">
        <v>11.66</v>
      </c>
    </row>
    <row r="17" spans="1:10" ht="15.6">
      <c r="A17" s="117"/>
      <c r="B17" s="80" t="s">
        <v>14</v>
      </c>
      <c r="C17" s="92">
        <v>1</v>
      </c>
      <c r="D17" s="93" t="s">
        <v>54</v>
      </c>
      <c r="E17" s="109">
        <v>40</v>
      </c>
      <c r="F17" s="110">
        <f>22.68*40/60</f>
        <v>15.120000000000001</v>
      </c>
      <c r="G17" s="105">
        <v>43.75</v>
      </c>
      <c r="H17" s="105">
        <v>0.28999999999999998</v>
      </c>
      <c r="I17" s="105">
        <v>2.98</v>
      </c>
      <c r="J17" s="118">
        <v>9.6</v>
      </c>
    </row>
    <row r="18" spans="1:10" ht="15.6">
      <c r="A18" s="117"/>
      <c r="B18" s="84" t="s">
        <v>11</v>
      </c>
      <c r="C18" s="91">
        <v>72</v>
      </c>
      <c r="D18" s="87" t="s">
        <v>40</v>
      </c>
      <c r="E18" s="107" t="s">
        <v>51</v>
      </c>
      <c r="F18" s="111">
        <f>7.06*140/150+56.69*40/50</f>
        <v>51.941333333333333</v>
      </c>
      <c r="G18" s="103">
        <v>108.75</v>
      </c>
      <c r="H18" s="103">
        <v>1.72</v>
      </c>
      <c r="I18" s="103">
        <v>6.18</v>
      </c>
      <c r="J18" s="119">
        <v>11.66</v>
      </c>
    </row>
    <row r="19" spans="1:10" ht="15.6">
      <c r="A19" s="117"/>
      <c r="B19" s="84" t="s">
        <v>25</v>
      </c>
      <c r="C19" s="91">
        <v>35</v>
      </c>
      <c r="D19" s="87" t="s">
        <v>48</v>
      </c>
      <c r="E19" s="107">
        <v>200</v>
      </c>
      <c r="F19" s="111">
        <v>10.37</v>
      </c>
      <c r="G19" s="103">
        <v>97</v>
      </c>
      <c r="H19" s="103">
        <f>0.68</f>
        <v>0.68</v>
      </c>
      <c r="I19" s="103">
        <v>0.28000000000000003</v>
      </c>
      <c r="J19" s="119">
        <v>19.64</v>
      </c>
    </row>
    <row r="20" spans="1:10" ht="15.6">
      <c r="A20" s="117"/>
      <c r="B20" s="84" t="s">
        <v>19</v>
      </c>
      <c r="C20" s="91" t="s">
        <v>22</v>
      </c>
      <c r="D20" s="87" t="s">
        <v>26</v>
      </c>
      <c r="E20" s="107">
        <v>34</v>
      </c>
      <c r="F20" s="112">
        <f>70.2*0.034</f>
        <v>2.3868000000000005</v>
      </c>
      <c r="G20" s="103">
        <f>41.6*36/20</f>
        <v>74.88000000000001</v>
      </c>
      <c r="H20" s="103">
        <f>1.6*36/20</f>
        <v>2.88</v>
      </c>
      <c r="I20" s="103">
        <f>0.03*36/20</f>
        <v>5.4000000000000006E-2</v>
      </c>
      <c r="J20" s="119">
        <f>8.02*36/20</f>
        <v>14.435999999999998</v>
      </c>
    </row>
    <row r="21" spans="1:10" ht="15.6">
      <c r="A21" s="117"/>
      <c r="B21" s="84" t="s">
        <v>17</v>
      </c>
      <c r="C21" s="91" t="s">
        <v>22</v>
      </c>
      <c r="D21" s="87" t="s">
        <v>23</v>
      </c>
      <c r="E21" s="107">
        <v>33</v>
      </c>
      <c r="F21" s="112">
        <f>54.17*0.033</f>
        <v>1.7876100000000001</v>
      </c>
      <c r="G21" s="103">
        <f>40*35/20</f>
        <v>70</v>
      </c>
      <c r="H21" s="103">
        <f>0.98*35/20</f>
        <v>1.7149999999999999</v>
      </c>
      <c r="I21" s="103">
        <f>0.2*35/20</f>
        <v>0.35</v>
      </c>
      <c r="J21" s="119">
        <f>8.95*35/20</f>
        <v>15.6625</v>
      </c>
    </row>
    <row r="22" spans="1:10" ht="16.2" thickBot="1">
      <c r="A22" s="144"/>
      <c r="B22" s="145"/>
      <c r="C22" s="145"/>
      <c r="D22" s="145"/>
      <c r="E22" s="146"/>
      <c r="F22" s="120">
        <f>SUM(F16:F21)</f>
        <v>89.995743333333337</v>
      </c>
      <c r="G22" s="104">
        <f>SUM(G16:G21)</f>
        <v>503.13</v>
      </c>
      <c r="H22" s="104">
        <f>SUM(H16:H21)</f>
        <v>9.004999999999999</v>
      </c>
      <c r="I22" s="104">
        <f>SUM(I16:I21)</f>
        <v>16.024000000000001</v>
      </c>
      <c r="J22" s="121">
        <f>SUM(J16:J21)</f>
        <v>82.658499999999989</v>
      </c>
    </row>
    <row r="23" spans="1:10" ht="43.2">
      <c r="A23" s="143"/>
      <c r="B23" s="80" t="s">
        <v>55</v>
      </c>
      <c r="C23" s="92">
        <v>33</v>
      </c>
      <c r="D23" s="78" t="s">
        <v>59</v>
      </c>
      <c r="E23" s="74" t="s">
        <v>62</v>
      </c>
      <c r="F23" s="75">
        <f>6.13*230/250+6.49*2+2.22</f>
        <v>20.839599999999997</v>
      </c>
      <c r="G23" s="13">
        <v>108.75</v>
      </c>
      <c r="H23" s="13">
        <v>1.72</v>
      </c>
      <c r="I23" s="13">
        <v>6.18</v>
      </c>
      <c r="J23" s="30">
        <v>11.66</v>
      </c>
    </row>
    <row r="24" spans="1:10" s="1" customFormat="1" ht="15.6" customHeight="1">
      <c r="A24" s="132"/>
      <c r="B24" s="29" t="s">
        <v>56</v>
      </c>
      <c r="C24" s="133" t="s">
        <v>22</v>
      </c>
      <c r="D24" s="134" t="s">
        <v>58</v>
      </c>
      <c r="E24" s="135" t="s">
        <v>50</v>
      </c>
      <c r="F24" s="136">
        <f>420.48*0.021*1.4</f>
        <v>12.362112</v>
      </c>
      <c r="G24" s="11">
        <f>190.76*20/60</f>
        <v>63.586666666666666</v>
      </c>
      <c r="H24" s="11">
        <f>3.22*20/60</f>
        <v>1.0733333333333335</v>
      </c>
      <c r="I24" s="11">
        <f>4.2*20/60</f>
        <v>1.4</v>
      </c>
      <c r="J24" s="12">
        <f>35.02*20/60</f>
        <v>11.673333333333336</v>
      </c>
    </row>
    <row r="25" spans="1:10" s="1" customFormat="1" ht="15.6">
      <c r="A25" s="117"/>
      <c r="B25" s="137" t="s">
        <v>25</v>
      </c>
      <c r="C25" s="138">
        <v>25</v>
      </c>
      <c r="D25" s="139" t="s">
        <v>57</v>
      </c>
      <c r="E25" s="140">
        <v>200</v>
      </c>
      <c r="F25" s="141">
        <v>14.77</v>
      </c>
      <c r="G25" s="142">
        <v>136</v>
      </c>
      <c r="H25" s="142">
        <v>0.6</v>
      </c>
      <c r="I25" s="142">
        <v>0</v>
      </c>
      <c r="J25" s="147">
        <v>33</v>
      </c>
    </row>
    <row r="26" spans="1:10" s="1" customFormat="1" ht="15.6">
      <c r="A26" s="117"/>
      <c r="B26" s="8" t="s">
        <v>19</v>
      </c>
      <c r="C26" s="49" t="s">
        <v>22</v>
      </c>
      <c r="D26" s="50" t="s">
        <v>26</v>
      </c>
      <c r="E26" s="40" t="s">
        <v>63</v>
      </c>
      <c r="F26" s="64">
        <f>70.2*0.033</f>
        <v>2.3166000000000002</v>
      </c>
      <c r="G26" s="9">
        <f>62.4*43/30</f>
        <v>89.44</v>
      </c>
      <c r="H26" s="9">
        <f>2.4*43/30</f>
        <v>3.44</v>
      </c>
      <c r="I26" s="9">
        <f>0.45*43/30</f>
        <v>0.64500000000000002</v>
      </c>
      <c r="J26" s="10">
        <f>11.37*43/30</f>
        <v>16.297000000000001</v>
      </c>
    </row>
    <row r="27" spans="1:10" s="1" customFormat="1" ht="15.6">
      <c r="A27" s="117"/>
      <c r="B27" s="14" t="s">
        <v>17</v>
      </c>
      <c r="C27" s="51" t="s">
        <v>22</v>
      </c>
      <c r="D27" s="52" t="s">
        <v>23</v>
      </c>
      <c r="E27" s="41" t="s">
        <v>64</v>
      </c>
      <c r="F27" s="70">
        <v>1.71</v>
      </c>
      <c r="G27" s="11">
        <f>60*41/30</f>
        <v>82</v>
      </c>
      <c r="H27" s="11">
        <f>1.47*41/30</f>
        <v>2.0089999999999999</v>
      </c>
      <c r="I27" s="11">
        <f>0.3*41/30</f>
        <v>0.41</v>
      </c>
      <c r="J27" s="12">
        <f>13.44*41/30</f>
        <v>18.367999999999999</v>
      </c>
    </row>
    <row r="28" spans="1:10" s="1" customFormat="1" ht="16.2" thickBot="1">
      <c r="A28" s="124"/>
      <c r="B28" s="94"/>
      <c r="C28" s="94"/>
      <c r="D28" s="94"/>
      <c r="E28" s="130"/>
      <c r="F28" s="148">
        <f>SUM(F23:F27)</f>
        <v>51.998311999999999</v>
      </c>
      <c r="G28" s="94"/>
      <c r="H28" s="94"/>
      <c r="I28" s="94"/>
      <c r="J28" s="131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2021-09-10T01:26:53Z</cp:lastPrinted>
  <dcterms:created xsi:type="dcterms:W3CDTF">2015-06-05T18:19:34Z</dcterms:created>
  <dcterms:modified xsi:type="dcterms:W3CDTF">2021-10-28T07:20:35Z</dcterms:modified>
</cp:coreProperties>
</file>