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8" yWindow="-108" windowWidth="23256" windowHeight="12576"/>
  </bookViews>
  <sheets>
    <sheet name="бесплатно" sheetId="1" r:id="rId1"/>
    <sheet name="платно" sheetId="2" r:id="rId2"/>
  </sheets>
  <calcPr calcId="124519"/>
</workbook>
</file>

<file path=xl/calcChain.xml><?xml version="1.0" encoding="utf-8"?>
<calcChain xmlns="http://schemas.openxmlformats.org/spreadsheetml/2006/main">
  <c r="F24" i="2"/>
  <c r="F21"/>
  <c r="F20"/>
  <c r="J22"/>
  <c r="I22"/>
  <c r="H22"/>
  <c r="G22"/>
  <c r="F19"/>
  <c r="F22" i="1"/>
  <c r="F15"/>
  <c r="F19"/>
  <c r="F16"/>
  <c r="J25" i="2" l="1"/>
  <c r="J24"/>
  <c r="I25"/>
  <c r="I24"/>
  <c r="H25"/>
  <c r="H24"/>
  <c r="G25"/>
  <c r="G24"/>
  <c r="J21"/>
  <c r="I21"/>
  <c r="H21"/>
  <c r="G21"/>
  <c r="J20"/>
  <c r="I20"/>
  <c r="H20"/>
  <c r="G20"/>
  <c r="J17"/>
  <c r="I17"/>
  <c r="H17"/>
  <c r="G17"/>
  <c r="J16"/>
  <c r="I16"/>
  <c r="H16"/>
  <c r="G16"/>
  <c r="J14"/>
  <c r="I14"/>
  <c r="H14"/>
  <c r="G14"/>
  <c r="J12"/>
  <c r="I12"/>
  <c r="H12"/>
  <c r="G12"/>
  <c r="J10"/>
  <c r="J9"/>
  <c r="I10"/>
  <c r="I9"/>
  <c r="H10"/>
  <c r="H9"/>
  <c r="G10"/>
  <c r="G9"/>
  <c r="J7"/>
  <c r="I7"/>
  <c r="H7"/>
  <c r="G7"/>
  <c r="J6"/>
  <c r="I6"/>
  <c r="H6"/>
  <c r="G6"/>
  <c r="J15" i="1"/>
  <c r="I15"/>
  <c r="H15"/>
  <c r="G15"/>
  <c r="J22"/>
  <c r="J21"/>
  <c r="I22"/>
  <c r="I21"/>
  <c r="H22"/>
  <c r="H21"/>
  <c r="G22"/>
  <c r="G21"/>
  <c r="J17"/>
  <c r="I17"/>
  <c r="H17"/>
  <c r="G17"/>
  <c r="J13"/>
  <c r="I13"/>
  <c r="H13"/>
  <c r="G13"/>
  <c r="J10"/>
  <c r="I10"/>
  <c r="H10"/>
  <c r="G10"/>
  <c r="J9"/>
  <c r="I9"/>
  <c r="H9"/>
  <c r="G9"/>
  <c r="J7"/>
  <c r="I7"/>
  <c r="H7"/>
  <c r="G7"/>
  <c r="J6"/>
  <c r="I6"/>
  <c r="H6"/>
  <c r="G6"/>
  <c r="J11" i="2" l="1"/>
  <c r="G11"/>
  <c r="I11"/>
  <c r="H11"/>
  <c r="F26"/>
  <c r="F14" i="1"/>
  <c r="F23" l="1"/>
  <c r="J26" i="2" l="1"/>
  <c r="H11" i="1"/>
  <c r="G11"/>
  <c r="G26" i="2" l="1"/>
  <c r="I26"/>
  <c r="H26"/>
  <c r="G14" i="1" l="1"/>
  <c r="J11"/>
  <c r="G23" l="1"/>
  <c r="I11"/>
  <c r="J23"/>
  <c r="I23"/>
  <c r="H23"/>
  <c r="J14"/>
  <c r="I14"/>
  <c r="H14"/>
  <c r="H18" i="2" l="1"/>
  <c r="I18"/>
  <c r="J18"/>
  <c r="G18"/>
</calcChain>
</file>

<file path=xl/sharedStrings.xml><?xml version="1.0" encoding="utf-8"?>
<sst xmlns="http://schemas.openxmlformats.org/spreadsheetml/2006/main" count="140" uniqueCount="67">
  <si>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</si>
  <si>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</si>
  <si>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</si>
  <si>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</si>
  <si>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</si>
  <si>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</si>
  <si>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</si>
  <si>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</si>
  <si>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</si>
  <si>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</si>
  <si>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</si>
  <si>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</si>
  <si>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</si>
  <si>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</si>
  <si>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</si>
  <si>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</si>
  <si>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</si>
  <si>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</si>
  <si>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</si>
  <si>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</si>
  <si>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</si>
  <si>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</si>
  <si>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</si>
  <si>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</si>
  <si>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</si>
  <si>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</si>
  <si>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</si>
  <si>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</si>
  <si>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</si>
  <si>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"___"_____2021</t>
  </si>
  <si>
    <t>Зав.производством _________________________________</t>
  </si>
  <si>
    <t>Бухгалтер калькулятор _______________________________</t>
  </si>
  <si>
    <t>МБОУ БСШ №4 им. Героя Советского союза П. Р. Мурашова</t>
  </si>
  <si>
    <t>За наличный расчет</t>
  </si>
  <si>
    <t>Масло сливочное</t>
  </si>
  <si>
    <t>добавки</t>
  </si>
  <si>
    <t>200</t>
  </si>
  <si>
    <t xml:space="preserve"> </t>
  </si>
  <si>
    <t>Сыр (порциями)</t>
  </si>
  <si>
    <t>Батон</t>
  </si>
  <si>
    <t>Чай с лимоном</t>
  </si>
  <si>
    <t>25</t>
  </si>
  <si>
    <t>Зав.производством __________________________________</t>
  </si>
  <si>
    <t>Суп молочный с рисом</t>
  </si>
  <si>
    <t>Яйцо отварное</t>
  </si>
  <si>
    <t>250</t>
  </si>
  <si>
    <t>Чай с молоком сгущенным</t>
  </si>
  <si>
    <t>Лепешка с сыром</t>
  </si>
  <si>
    <t>Икра свекольная</t>
  </si>
  <si>
    <t>Суп с рыбными консервами</t>
  </si>
  <si>
    <t>90</t>
  </si>
  <si>
    <t>гарнир</t>
  </si>
  <si>
    <t>Каша гречневая рассыпчатая</t>
  </si>
  <si>
    <t>150</t>
  </si>
  <si>
    <t>добавка</t>
  </si>
  <si>
    <t>Соус сметанный</t>
  </si>
  <si>
    <t>20</t>
  </si>
  <si>
    <t>Компот их сухофруктов</t>
  </si>
  <si>
    <t>Тефтели</t>
  </si>
  <si>
    <t>60</t>
  </si>
  <si>
    <t>37</t>
  </si>
  <si>
    <t>38</t>
  </si>
  <si>
    <t>100</t>
  </si>
  <si>
    <t>31</t>
  </si>
  <si>
    <t>30</t>
  </si>
  <si>
    <t>34</t>
  </si>
  <si>
    <t>33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</si>
</sst>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8" xfId="0" applyFont="1" applyFill="1" applyBorder="1"/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8" fillId="0" borderId="18" xfId="0" applyFont="1" applyFill="1" applyBorder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/>
    </xf>
    <xf numFmtId="0" fontId="3" fillId="0" borderId="14" xfId="0" applyFont="1" applyFill="1" applyBorder="1" applyAlignment="1"/>
    <xf numFmtId="0" fontId="3" fillId="0" borderId="4" xfId="0" applyFont="1" applyFill="1" applyBorder="1" applyAlignment="1"/>
    <xf numFmtId="0" fontId="3" fillId="0" borderId="16" xfId="0" applyFont="1" applyFill="1" applyBorder="1" applyAlignment="1"/>
    <xf numFmtId="0" fontId="0" fillId="0" borderId="4" xfId="0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6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/>
    <xf numFmtId="2" fontId="0" fillId="0" borderId="25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M45"/>
  <sheetViews>
    <sheetView tabSelected="1" topLeftCell="A13" zoomScale="110" zoomScaleNormal="110" workbookViewId="0">
      <selection activeCell="A24" sqref="A24:J45"/>
    </sheetView>
  </sheetViews>
  <sheetFormatPr defaultColWidth="8.88671875" defaultRowHeight="14.4"/>
  <cols>
    <col min="1" max="1" width="11.6640625" style="1" bestFit="1" customWidth="1"/>
    <col min="2" max="2" width="11.5546875" style="1" customWidth="1"/>
    <col min="3" max="3" width="7.109375" style="1" bestFit="1" customWidth="1"/>
    <col min="4" max="4" width="24.6640625" style="1" bestFit="1" customWidth="1"/>
    <col min="5" max="5" width="8.109375" style="17" bestFit="1" customWidth="1"/>
    <col min="6" max="6" width="8.33203125" style="17" bestFit="1" customWidth="1"/>
    <col min="7" max="7" width="7.6640625" style="1" customWidth="1"/>
    <col min="8" max="8" width="6.109375" style="1" bestFit="1" customWidth="1"/>
    <col min="9" max="9" width="6.5546875" style="1" customWidth="1"/>
    <col min="10" max="10" width="8.5546875" style="1" customWidth="1"/>
    <col min="11" max="16384" width="8.88671875" style="1"/>
  </cols>
  <sheetData>
    <row r="1" spans="1:10" ht="28.95" customHeight="1">
      <c r="A1" s="1" t="s">
        <v>0</v>
      </c>
      <c r="B1" s="103" t="s">
        <v>32</v>
      </c>
      <c r="C1" s="104"/>
      <c r="D1" s="105"/>
      <c r="E1" s="17" t="s">
        <v>28</v>
      </c>
      <c r="F1" s="16"/>
      <c r="H1" s="1" t="s">
        <v>1</v>
      </c>
      <c r="I1" s="15" t="s">
        <v>29</v>
      </c>
    </row>
    <row r="2" spans="1:10" ht="15" thickBot="1">
      <c r="B2" s="2" t="s">
        <v>27</v>
      </c>
    </row>
    <row r="3" spans="1:10" s="22" customFormat="1" ht="29.4" thickBot="1">
      <c r="A3" s="18" t="s">
        <v>2</v>
      </c>
      <c r="B3" s="19" t="s">
        <v>3</v>
      </c>
      <c r="C3" s="19" t="s">
        <v>20</v>
      </c>
      <c r="D3" s="19" t="s">
        <v>4</v>
      </c>
      <c r="E3" s="44" t="s">
        <v>21</v>
      </c>
      <c r="F3" s="44" t="s">
        <v>5</v>
      </c>
      <c r="G3" s="20" t="s">
        <v>6</v>
      </c>
      <c r="H3" s="19" t="s">
        <v>7</v>
      </c>
      <c r="I3" s="19" t="s">
        <v>8</v>
      </c>
      <c r="J3" s="21" t="s">
        <v>9</v>
      </c>
    </row>
    <row r="4" spans="1:10" ht="15.6">
      <c r="A4" s="3" t="s">
        <v>10</v>
      </c>
      <c r="B4" s="4" t="s">
        <v>11</v>
      </c>
      <c r="C4" s="51">
        <v>77</v>
      </c>
      <c r="D4" s="52" t="s">
        <v>43</v>
      </c>
      <c r="E4" s="45" t="s">
        <v>45</v>
      </c>
      <c r="F4" s="76">
        <v>10.96</v>
      </c>
      <c r="G4" s="101">
        <v>114.2</v>
      </c>
      <c r="H4" s="101">
        <v>3.4</v>
      </c>
      <c r="I4" s="101">
        <v>3.82</v>
      </c>
      <c r="J4" s="102">
        <v>16.559999999999999</v>
      </c>
    </row>
    <row r="5" spans="1:10" ht="15.6">
      <c r="A5" s="7"/>
      <c r="B5" s="99" t="s">
        <v>12</v>
      </c>
      <c r="C5" s="82">
        <v>30</v>
      </c>
      <c r="D5" s="83" t="s">
        <v>40</v>
      </c>
      <c r="E5" s="84" t="s">
        <v>36</v>
      </c>
      <c r="F5" s="85">
        <v>3.31</v>
      </c>
      <c r="G5" s="9">
        <v>43</v>
      </c>
      <c r="H5" s="9">
        <v>0.06</v>
      </c>
      <c r="I5" s="9">
        <v>0.01</v>
      </c>
      <c r="J5" s="10">
        <v>10.220000000000001</v>
      </c>
    </row>
    <row r="6" spans="1:10" ht="15.6">
      <c r="A6" s="7"/>
      <c r="B6" s="92" t="s">
        <v>35</v>
      </c>
      <c r="C6" s="53">
        <v>6</v>
      </c>
      <c r="D6" s="54" t="s">
        <v>38</v>
      </c>
      <c r="E6" s="46">
        <v>24</v>
      </c>
      <c r="F6" s="73">
        <v>15.12</v>
      </c>
      <c r="G6" s="9">
        <f>36*23/12</f>
        <v>69</v>
      </c>
      <c r="H6" s="9">
        <f>1.36*23/12</f>
        <v>2.6066666666666669</v>
      </c>
      <c r="I6" s="9">
        <f>2.76*23/12</f>
        <v>5.29</v>
      </c>
      <c r="J6" s="10">
        <f>0.31*23/12</f>
        <v>0.59416666666666662</v>
      </c>
    </row>
    <row r="7" spans="1:10" ht="15.6">
      <c r="A7" s="7"/>
      <c r="B7" s="94"/>
      <c r="C7" s="53">
        <v>3</v>
      </c>
      <c r="D7" s="54" t="s">
        <v>34</v>
      </c>
      <c r="E7" s="46">
        <v>10</v>
      </c>
      <c r="F7" s="73">
        <v>7.36</v>
      </c>
      <c r="G7" s="9">
        <f>64.7*15/10</f>
        <v>97.05</v>
      </c>
      <c r="H7" s="9">
        <f>0.08*15/10</f>
        <v>0.12</v>
      </c>
      <c r="I7" s="9">
        <f>7.15*15/10</f>
        <v>10.725</v>
      </c>
      <c r="J7" s="10">
        <f>0.12*15/10</f>
        <v>0.18</v>
      </c>
    </row>
    <row r="8" spans="1:10" ht="15.6">
      <c r="A8" s="7"/>
      <c r="B8" s="93"/>
      <c r="C8" s="81">
        <v>38</v>
      </c>
      <c r="D8" s="54" t="s">
        <v>44</v>
      </c>
      <c r="E8" s="46">
        <v>50</v>
      </c>
      <c r="F8" s="73">
        <v>6.91</v>
      </c>
      <c r="G8" s="9">
        <v>63</v>
      </c>
      <c r="H8" s="9">
        <v>5.0999999999999996</v>
      </c>
      <c r="I8" s="9">
        <v>4.5999999999999996</v>
      </c>
      <c r="J8" s="10">
        <v>0.3</v>
      </c>
    </row>
    <row r="9" spans="1:10" ht="15.6">
      <c r="A9" s="7"/>
      <c r="B9" s="32" t="s">
        <v>18</v>
      </c>
      <c r="C9" s="53" t="s">
        <v>22</v>
      </c>
      <c r="D9" s="54" t="s">
        <v>23</v>
      </c>
      <c r="E9" s="46">
        <v>37</v>
      </c>
      <c r="F9" s="73">
        <v>1.66</v>
      </c>
      <c r="G9" s="9">
        <f>40*31/20</f>
        <v>62</v>
      </c>
      <c r="H9" s="9">
        <f>0.98*31/20</f>
        <v>1.5189999999999999</v>
      </c>
      <c r="I9" s="9">
        <f>0.2*31/20</f>
        <v>0.31</v>
      </c>
      <c r="J9" s="10">
        <f>8.95*31/20</f>
        <v>13.872499999999999</v>
      </c>
    </row>
    <row r="10" spans="1:10" ht="15.6">
      <c r="A10" s="7"/>
      <c r="B10" s="61"/>
      <c r="C10" s="53" t="s">
        <v>22</v>
      </c>
      <c r="D10" s="54" t="s">
        <v>39</v>
      </c>
      <c r="E10" s="46">
        <v>38</v>
      </c>
      <c r="F10" s="73">
        <v>3.28</v>
      </c>
      <c r="G10" s="9">
        <f>41.6*32/20</f>
        <v>66.56</v>
      </c>
      <c r="H10" s="9">
        <f>1.6*32/20</f>
        <v>2.56</v>
      </c>
      <c r="I10" s="9">
        <f>0.03*32/20</f>
        <v>4.8000000000000001E-2</v>
      </c>
      <c r="J10" s="10">
        <f>8.02*32/20</f>
        <v>12.831999999999999</v>
      </c>
    </row>
    <row r="11" spans="1:10" ht="16.2" thickBot="1">
      <c r="A11" s="66"/>
      <c r="B11" s="67"/>
      <c r="C11" s="68"/>
      <c r="D11" s="69"/>
      <c r="E11" s="70"/>
      <c r="F11" s="77">
        <v>48.6</v>
      </c>
      <c r="G11" s="71">
        <f>SUM(G4:G10)</f>
        <v>514.80999999999995</v>
      </c>
      <c r="H11" s="71">
        <f>SUM(H4:H10)</f>
        <v>15.365666666666666</v>
      </c>
      <c r="I11" s="71">
        <f>SUM(I4:I10)</f>
        <v>24.802999999999997</v>
      </c>
      <c r="J11" s="100">
        <f>SUM(J4:J10)</f>
        <v>54.558666666666667</v>
      </c>
    </row>
    <row r="12" spans="1:10" ht="28.8">
      <c r="A12" s="3" t="s">
        <v>24</v>
      </c>
      <c r="B12" s="4"/>
      <c r="C12" s="55">
        <v>75</v>
      </c>
      <c r="D12" s="56" t="s">
        <v>46</v>
      </c>
      <c r="E12" s="47">
        <v>200</v>
      </c>
      <c r="F12" s="76">
        <v>11.35</v>
      </c>
      <c r="G12" s="5">
        <v>138</v>
      </c>
      <c r="H12" s="5">
        <v>2.74</v>
      </c>
      <c r="I12" s="5">
        <v>3.23</v>
      </c>
      <c r="J12" s="6">
        <v>24.11</v>
      </c>
    </row>
    <row r="13" spans="1:10" ht="15.6">
      <c r="A13" s="7"/>
      <c r="B13" s="95"/>
      <c r="C13" s="96">
        <v>62</v>
      </c>
      <c r="D13" s="97" t="s">
        <v>47</v>
      </c>
      <c r="E13" s="98">
        <v>130</v>
      </c>
      <c r="F13" s="85">
        <v>25.09</v>
      </c>
      <c r="G13" s="13">
        <f>271.84*150/100</f>
        <v>407.75999999999993</v>
      </c>
      <c r="H13" s="13">
        <f>10.49*150/100</f>
        <v>15.734999999999999</v>
      </c>
      <c r="I13" s="13">
        <f>11.32*150/100</f>
        <v>16.98</v>
      </c>
      <c r="J13" s="38">
        <f>32*150/100</f>
        <v>48</v>
      </c>
    </row>
    <row r="14" spans="1:10" ht="16.2" thickBot="1">
      <c r="A14" s="62"/>
      <c r="B14" s="40"/>
      <c r="C14" s="63"/>
      <c r="D14" s="64"/>
      <c r="E14" s="65"/>
      <c r="F14" s="78">
        <f>SUM(F12:F13)</f>
        <v>36.44</v>
      </c>
      <c r="G14" s="74">
        <f>SUM(G12:G13)</f>
        <v>545.76</v>
      </c>
      <c r="H14" s="74">
        <f>SUM(H12:H13)</f>
        <v>18.475000000000001</v>
      </c>
      <c r="I14" s="74">
        <f>SUM(I12:I13)</f>
        <v>20.21</v>
      </c>
      <c r="J14" s="75">
        <f>SUM(J12:J13)</f>
        <v>72.11</v>
      </c>
    </row>
    <row r="15" spans="1:10" ht="15.6">
      <c r="A15" s="3" t="s">
        <v>13</v>
      </c>
      <c r="B15" s="4" t="s">
        <v>14</v>
      </c>
      <c r="C15" s="55">
        <v>59</v>
      </c>
      <c r="D15" s="56" t="s">
        <v>48</v>
      </c>
      <c r="E15" s="45" t="s">
        <v>59</v>
      </c>
      <c r="F15" s="76">
        <f>3.86*60/60</f>
        <v>3.86</v>
      </c>
      <c r="G15" s="5">
        <f>75*30/60</f>
        <v>37.5</v>
      </c>
      <c r="H15" s="5">
        <f>1.26*30/60</f>
        <v>0.63</v>
      </c>
      <c r="I15" s="5">
        <f>4.08*30/60</f>
        <v>2.04</v>
      </c>
      <c r="J15" s="6">
        <f>8.28*30/60</f>
        <v>4.1399999999999997</v>
      </c>
    </row>
    <row r="16" spans="1:10" ht="28.8">
      <c r="A16" s="7"/>
      <c r="B16" s="8" t="s">
        <v>15</v>
      </c>
      <c r="C16" s="57">
        <v>60</v>
      </c>
      <c r="D16" s="58" t="s">
        <v>49</v>
      </c>
      <c r="E16" s="48" t="s">
        <v>36</v>
      </c>
      <c r="F16" s="73">
        <f>5.18*185/168+20.46*15/32</f>
        <v>15.294791666666669</v>
      </c>
      <c r="G16" s="9">
        <v>110.4</v>
      </c>
      <c r="H16" s="9">
        <v>6.78</v>
      </c>
      <c r="I16" s="9">
        <v>3.06</v>
      </c>
      <c r="J16" s="10">
        <v>11.06</v>
      </c>
    </row>
    <row r="17" spans="1:10" ht="15.6">
      <c r="A17" s="7"/>
      <c r="B17" s="8" t="s">
        <v>16</v>
      </c>
      <c r="C17" s="57">
        <v>12</v>
      </c>
      <c r="D17" s="58" t="s">
        <v>58</v>
      </c>
      <c r="E17" s="48" t="s">
        <v>50</v>
      </c>
      <c r="F17" s="73">
        <v>27.34</v>
      </c>
      <c r="G17" s="9">
        <f>214.2*80/90</f>
        <v>190.4</v>
      </c>
      <c r="H17" s="9">
        <f>13.62*80/90</f>
        <v>12.106666666666666</v>
      </c>
      <c r="I17" s="9">
        <f>12.68*80/90</f>
        <v>11.271111111111111</v>
      </c>
      <c r="J17" s="10">
        <f>7.61*80/90</f>
        <v>6.7644444444444449</v>
      </c>
    </row>
    <row r="18" spans="1:10" ht="28.8">
      <c r="A18" s="7"/>
      <c r="B18" s="8" t="s">
        <v>51</v>
      </c>
      <c r="C18" s="57">
        <v>24</v>
      </c>
      <c r="D18" s="58" t="s">
        <v>52</v>
      </c>
      <c r="E18" s="48" t="s">
        <v>53</v>
      </c>
      <c r="F18" s="73">
        <v>14.2</v>
      </c>
      <c r="G18" s="9">
        <v>300.94</v>
      </c>
      <c r="H18" s="9">
        <v>6.28</v>
      </c>
      <c r="I18" s="9">
        <v>9.94</v>
      </c>
      <c r="J18" s="10">
        <v>46.69</v>
      </c>
    </row>
    <row r="19" spans="1:10" ht="15.6">
      <c r="A19" s="7"/>
      <c r="B19" s="8" t="s">
        <v>54</v>
      </c>
      <c r="C19" s="57">
        <v>42</v>
      </c>
      <c r="D19" s="58" t="s">
        <v>55</v>
      </c>
      <c r="E19" s="48" t="s">
        <v>56</v>
      </c>
      <c r="F19" s="73">
        <f>3.56*25/20</f>
        <v>4.45</v>
      </c>
      <c r="G19" s="9">
        <v>23.06</v>
      </c>
      <c r="H19" s="9">
        <v>0.31</v>
      </c>
      <c r="I19" s="9">
        <v>2.13</v>
      </c>
      <c r="J19" s="10">
        <v>0.68</v>
      </c>
    </row>
    <row r="20" spans="1:10" ht="15.6">
      <c r="A20" s="7"/>
      <c r="B20" s="8" t="s">
        <v>25</v>
      </c>
      <c r="C20" s="57">
        <v>17</v>
      </c>
      <c r="D20" s="58" t="s">
        <v>57</v>
      </c>
      <c r="E20" s="48">
        <v>200</v>
      </c>
      <c r="F20" s="73">
        <v>3.9</v>
      </c>
      <c r="G20" s="9">
        <v>80</v>
      </c>
      <c r="H20" s="9">
        <v>0.44</v>
      </c>
      <c r="I20" s="9">
        <v>0</v>
      </c>
      <c r="J20" s="10">
        <v>18.899999999999999</v>
      </c>
    </row>
    <row r="21" spans="1:10" ht="15.6">
      <c r="A21" s="7"/>
      <c r="B21" s="8" t="s">
        <v>19</v>
      </c>
      <c r="C21" s="57" t="s">
        <v>22</v>
      </c>
      <c r="D21" s="58" t="s">
        <v>26</v>
      </c>
      <c r="E21" s="48" t="s">
        <v>61</v>
      </c>
      <c r="F21" s="73">
        <v>2.19</v>
      </c>
      <c r="G21" s="9">
        <f>62.4*30/30</f>
        <v>62.4</v>
      </c>
      <c r="H21" s="9">
        <f>2.4*30/30</f>
        <v>2.4</v>
      </c>
      <c r="I21" s="9">
        <f>0.45*30/30</f>
        <v>0.45</v>
      </c>
      <c r="J21" s="10">
        <f>11.37*30/30</f>
        <v>11.37</v>
      </c>
    </row>
    <row r="22" spans="1:10" ht="15.6">
      <c r="A22" s="7"/>
      <c r="B22" s="14" t="s">
        <v>17</v>
      </c>
      <c r="C22" s="59" t="s">
        <v>22</v>
      </c>
      <c r="D22" s="60" t="s">
        <v>23</v>
      </c>
      <c r="E22" s="49" t="s">
        <v>60</v>
      </c>
      <c r="F22" s="79">
        <f>45.14*0.037</f>
        <v>1.67018</v>
      </c>
      <c r="G22" s="11">
        <f>60*30/30</f>
        <v>60</v>
      </c>
      <c r="H22" s="11">
        <f>1.47*30/30</f>
        <v>1.47</v>
      </c>
      <c r="I22" s="11">
        <f>0.3*30/30</f>
        <v>0.3</v>
      </c>
      <c r="J22" s="12">
        <f>13.44*30/30</f>
        <v>13.44</v>
      </c>
    </row>
    <row r="23" spans="1:10" ht="16.2" thickBot="1">
      <c r="A23" s="39"/>
      <c r="B23" s="40"/>
      <c r="C23" s="41"/>
      <c r="D23" s="41"/>
      <c r="E23" s="50"/>
      <c r="F23" s="80">
        <f>SUM(F15:F22)</f>
        <v>72.904971666666682</v>
      </c>
      <c r="G23" s="42">
        <f>SUM(G15:G22)</f>
        <v>864.69999999999993</v>
      </c>
      <c r="H23" s="42">
        <f>SUM(H15:H22)</f>
        <v>30.416666666666664</v>
      </c>
      <c r="I23" s="42">
        <f>SUM(I15:I22)</f>
        <v>29.191111111111109</v>
      </c>
      <c r="J23" s="43">
        <f>SUM(J15:J22)</f>
        <v>113.04444444444445</v>
      </c>
    </row>
    <row r="24" spans="1:10">
      <c r="A24" s="23" t="s">
        <v>31</v>
      </c>
    </row>
    <row r="25" spans="1:10">
      <c r="A25" s="23" t="s">
        <v>42</v>
      </c>
    </row>
    <row r="38" spans="1:13">
      <c r="M38" s="1" t="s">
        <v>37</v>
      </c>
    </row>
    <row r="45" spans="1:13" s="24" customFormat="1">
      <c r="A45" s="1"/>
      <c r="B45" s="1"/>
      <c r="C45" s="1"/>
      <c r="D45" s="1"/>
      <c r="E45" s="17"/>
      <c r="F45" s="17"/>
      <c r="G45" s="1"/>
      <c r="H45" s="1"/>
      <c r="I45" s="1"/>
      <c r="J45" s="1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opLeftCell="A10" workbookViewId="0">
      <selection activeCell="F21" sqref="F21"/>
    </sheetView>
  </sheetViews>
  <sheetFormatPr defaultColWidth="8.88671875" defaultRowHeight="14.4"/>
  <cols>
    <col min="1" max="1" width="11.6640625" style="24" bestFit="1" customWidth="1"/>
    <col min="2" max="2" width="11.5546875" style="24" customWidth="1"/>
    <col min="3" max="3" width="7.109375" style="24" bestFit="1" customWidth="1"/>
    <col min="4" max="4" width="24.6640625" style="24" bestFit="1" customWidth="1"/>
    <col min="5" max="5" width="8.109375" style="25" bestFit="1" customWidth="1"/>
    <col min="6" max="6" width="7.109375" style="25" bestFit="1" customWidth="1"/>
    <col min="7" max="7" width="7.6640625" style="24" customWidth="1"/>
    <col min="8" max="8" width="6.109375" style="24" bestFit="1" customWidth="1"/>
    <col min="9" max="9" width="6.5546875" style="24" customWidth="1"/>
    <col min="10" max="10" width="8.5546875" style="24" customWidth="1"/>
    <col min="11" max="16384" width="8.88671875" style="24"/>
  </cols>
  <sheetData>
    <row r="1" spans="1:10" ht="28.95" customHeight="1">
      <c r="A1" s="24" t="s">
        <v>0</v>
      </c>
      <c r="B1" s="106" t="s">
        <v>32</v>
      </c>
      <c r="C1" s="107"/>
      <c r="D1" s="108"/>
      <c r="E1" s="25" t="s">
        <v>28</v>
      </c>
      <c r="F1" s="26"/>
      <c r="H1" s="24" t="s">
        <v>1</v>
      </c>
      <c r="I1" s="27" t="s">
        <v>29</v>
      </c>
    </row>
    <row r="2" spans="1:10" ht="15" thickBot="1">
      <c r="B2" s="28" t="s">
        <v>33</v>
      </c>
    </row>
    <row r="3" spans="1:10" s="29" customFormat="1" ht="29.4" thickBot="1">
      <c r="A3" s="86" t="s">
        <v>2</v>
      </c>
      <c r="B3" s="87" t="s">
        <v>3</v>
      </c>
      <c r="C3" s="87" t="s">
        <v>20</v>
      </c>
      <c r="D3" s="87" t="s">
        <v>4</v>
      </c>
      <c r="E3" s="88" t="s">
        <v>21</v>
      </c>
      <c r="F3" s="88" t="s">
        <v>5</v>
      </c>
      <c r="G3" s="89" t="s">
        <v>6</v>
      </c>
      <c r="H3" s="87" t="s">
        <v>7</v>
      </c>
      <c r="I3" s="87" t="s">
        <v>8</v>
      </c>
      <c r="J3" s="90" t="s">
        <v>9</v>
      </c>
    </row>
    <row r="4" spans="1:10" s="29" customFormat="1" ht="15.6">
      <c r="A4" s="3" t="s">
        <v>10</v>
      </c>
      <c r="B4" s="4" t="s">
        <v>11</v>
      </c>
      <c r="C4" s="51">
        <v>77</v>
      </c>
      <c r="D4" s="52" t="s">
        <v>43</v>
      </c>
      <c r="E4" s="45" t="s">
        <v>45</v>
      </c>
      <c r="F4" s="76">
        <v>15.3</v>
      </c>
      <c r="G4" s="101">
        <v>114.2</v>
      </c>
      <c r="H4" s="101">
        <v>3.4</v>
      </c>
      <c r="I4" s="101">
        <v>3.82</v>
      </c>
      <c r="J4" s="102">
        <v>16.559999999999999</v>
      </c>
    </row>
    <row r="5" spans="1:10" ht="31.95" customHeight="1">
      <c r="A5" s="7"/>
      <c r="B5" s="99" t="s">
        <v>12</v>
      </c>
      <c r="C5" s="82">
        <v>30</v>
      </c>
      <c r="D5" s="83" t="s">
        <v>40</v>
      </c>
      <c r="E5" s="84" t="s">
        <v>36</v>
      </c>
      <c r="F5" s="85">
        <v>4.6399999999999997</v>
      </c>
      <c r="G5" s="9">
        <v>43</v>
      </c>
      <c r="H5" s="9">
        <v>0.06</v>
      </c>
      <c r="I5" s="9">
        <v>0.01</v>
      </c>
      <c r="J5" s="10">
        <v>10.220000000000001</v>
      </c>
    </row>
    <row r="6" spans="1:10" ht="15.6">
      <c r="A6" s="7"/>
      <c r="B6" s="92" t="s">
        <v>35</v>
      </c>
      <c r="C6" s="53">
        <v>6</v>
      </c>
      <c r="D6" s="54" t="s">
        <v>38</v>
      </c>
      <c r="E6" s="46">
        <v>21</v>
      </c>
      <c r="F6" s="73">
        <v>22.22</v>
      </c>
      <c r="G6" s="9">
        <f>36*23/12</f>
        <v>69</v>
      </c>
      <c r="H6" s="9">
        <f>1.36*23/12</f>
        <v>2.6066666666666669</v>
      </c>
      <c r="I6" s="9">
        <f>2.76*23/12</f>
        <v>5.29</v>
      </c>
      <c r="J6" s="10">
        <f>0.31*23/12</f>
        <v>0.59416666666666662</v>
      </c>
    </row>
    <row r="7" spans="1:10" ht="15.6">
      <c r="A7" s="7"/>
      <c r="B7" s="94"/>
      <c r="C7" s="53">
        <v>3</v>
      </c>
      <c r="D7" s="54" t="s">
        <v>34</v>
      </c>
      <c r="E7" s="46">
        <v>10</v>
      </c>
      <c r="F7" s="73">
        <v>10.31</v>
      </c>
      <c r="G7" s="9">
        <f>64.7*15/10</f>
        <v>97.05</v>
      </c>
      <c r="H7" s="9">
        <f>0.08*15/10</f>
        <v>0.12</v>
      </c>
      <c r="I7" s="9">
        <f>7.15*15/10</f>
        <v>10.725</v>
      </c>
      <c r="J7" s="10">
        <f>0.12*15/10</f>
        <v>0.18</v>
      </c>
    </row>
    <row r="8" spans="1:10" ht="15.6">
      <c r="A8" s="7"/>
      <c r="B8" s="93"/>
      <c r="C8" s="81">
        <v>38</v>
      </c>
      <c r="D8" s="54" t="s">
        <v>44</v>
      </c>
      <c r="E8" s="46">
        <v>50</v>
      </c>
      <c r="F8" s="73">
        <v>9.67</v>
      </c>
      <c r="G8" s="9">
        <v>63</v>
      </c>
      <c r="H8" s="9">
        <v>5.0999999999999996</v>
      </c>
      <c r="I8" s="9">
        <v>4.5999999999999996</v>
      </c>
      <c r="J8" s="10">
        <v>0.3</v>
      </c>
    </row>
    <row r="9" spans="1:10" ht="15.6">
      <c r="A9" s="7"/>
      <c r="B9" s="32" t="s">
        <v>18</v>
      </c>
      <c r="C9" s="53" t="s">
        <v>22</v>
      </c>
      <c r="D9" s="54" t="s">
        <v>23</v>
      </c>
      <c r="E9" s="46">
        <v>37</v>
      </c>
      <c r="F9" s="73">
        <v>2</v>
      </c>
      <c r="G9" s="9">
        <f>40*36/20</f>
        <v>72</v>
      </c>
      <c r="H9" s="9">
        <f>0.98*36/20</f>
        <v>1.764</v>
      </c>
      <c r="I9" s="9">
        <f>0.2*36/20</f>
        <v>0.36</v>
      </c>
      <c r="J9" s="10">
        <f>8.95*36/20</f>
        <v>16.11</v>
      </c>
    </row>
    <row r="10" spans="1:10" ht="15.6">
      <c r="A10" s="7"/>
      <c r="B10" s="61"/>
      <c r="C10" s="53" t="s">
        <v>22</v>
      </c>
      <c r="D10" s="54" t="s">
        <v>39</v>
      </c>
      <c r="E10" s="46">
        <v>38</v>
      </c>
      <c r="F10" s="73">
        <v>3.86</v>
      </c>
      <c r="G10" s="9">
        <f>41.6*37/20</f>
        <v>76.960000000000008</v>
      </c>
      <c r="H10" s="9">
        <f>1.6*37/20</f>
        <v>2.96</v>
      </c>
      <c r="I10" s="9">
        <f>0.03*37/20</f>
        <v>5.5499999999999994E-2</v>
      </c>
      <c r="J10" s="10">
        <f>8.02*37/20</f>
        <v>14.837</v>
      </c>
    </row>
    <row r="11" spans="1:10" ht="16.2" thickBot="1">
      <c r="A11" s="66"/>
      <c r="B11" s="67"/>
      <c r="C11" s="68"/>
      <c r="D11" s="69"/>
      <c r="E11" s="70"/>
      <c r="F11" s="77">
        <v>68</v>
      </c>
      <c r="G11" s="71">
        <f>SUM(G4:G10)</f>
        <v>535.21</v>
      </c>
      <c r="H11" s="71">
        <f>SUM(H4:H10)</f>
        <v>16.010666666666665</v>
      </c>
      <c r="I11" s="71">
        <f>SUM(I4:I10)</f>
        <v>24.860499999999998</v>
      </c>
      <c r="J11" s="100">
        <f>SUM(J4:J10)</f>
        <v>58.801166666666674</v>
      </c>
    </row>
    <row r="12" spans="1:10" ht="15.6">
      <c r="A12" s="31"/>
      <c r="B12" s="8" t="s">
        <v>16</v>
      </c>
      <c r="C12" s="57">
        <v>12</v>
      </c>
      <c r="D12" s="58" t="s">
        <v>58</v>
      </c>
      <c r="E12" s="48" t="s">
        <v>62</v>
      </c>
      <c r="F12" s="73">
        <v>42.66</v>
      </c>
      <c r="G12" s="9">
        <f>214.2*90/90</f>
        <v>214.2</v>
      </c>
      <c r="H12" s="9">
        <f>13.62*90/90</f>
        <v>13.62</v>
      </c>
      <c r="I12" s="9">
        <f>12.68*90/90</f>
        <v>12.68</v>
      </c>
      <c r="J12" s="10">
        <f>7.61*90/90</f>
        <v>7.6099999999999994</v>
      </c>
    </row>
    <row r="13" spans="1:10" ht="28.8">
      <c r="A13" s="31"/>
      <c r="B13" s="8" t="s">
        <v>51</v>
      </c>
      <c r="C13" s="57">
        <v>24</v>
      </c>
      <c r="D13" s="58" t="s">
        <v>52</v>
      </c>
      <c r="E13" s="48" t="s">
        <v>53</v>
      </c>
      <c r="F13" s="73">
        <v>19.87</v>
      </c>
      <c r="G13" s="9">
        <v>300.94</v>
      </c>
      <c r="H13" s="9">
        <v>6.28</v>
      </c>
      <c r="I13" s="9">
        <v>9.94</v>
      </c>
      <c r="J13" s="10">
        <v>46.69</v>
      </c>
    </row>
    <row r="14" spans="1:10" ht="15.6">
      <c r="A14" s="31"/>
      <c r="B14" s="8" t="s">
        <v>54</v>
      </c>
      <c r="C14" s="57">
        <v>42</v>
      </c>
      <c r="D14" s="58" t="s">
        <v>55</v>
      </c>
      <c r="E14" s="48" t="s">
        <v>41</v>
      </c>
      <c r="F14" s="73">
        <v>6.23</v>
      </c>
      <c r="G14" s="9">
        <f>23.06*25/20</f>
        <v>28.824999999999999</v>
      </c>
      <c r="H14" s="9">
        <f>0.31*25/20</f>
        <v>0.38750000000000001</v>
      </c>
      <c r="I14" s="9">
        <f>2.13*25/20</f>
        <v>2.6625000000000001</v>
      </c>
      <c r="J14" s="10">
        <f>0.68*25/20</f>
        <v>0.85</v>
      </c>
    </row>
    <row r="15" spans="1:10" ht="15.6">
      <c r="A15" s="31"/>
      <c r="B15" s="8" t="s">
        <v>25</v>
      </c>
      <c r="C15" s="57">
        <v>17</v>
      </c>
      <c r="D15" s="58" t="s">
        <v>57</v>
      </c>
      <c r="E15" s="48" t="s">
        <v>36</v>
      </c>
      <c r="F15" s="73">
        <v>5.46</v>
      </c>
      <c r="G15" s="9">
        <v>80</v>
      </c>
      <c r="H15" s="9">
        <v>0.44</v>
      </c>
      <c r="I15" s="9">
        <v>0</v>
      </c>
      <c r="J15" s="10">
        <v>18.899999999999999</v>
      </c>
    </row>
    <row r="16" spans="1:10" ht="15.6">
      <c r="A16" s="31"/>
      <c r="B16" s="8" t="s">
        <v>19</v>
      </c>
      <c r="C16" s="57" t="s">
        <v>22</v>
      </c>
      <c r="D16" s="58" t="s">
        <v>26</v>
      </c>
      <c r="E16" s="48" t="s">
        <v>63</v>
      </c>
      <c r="F16" s="73">
        <v>2.1800000000000002</v>
      </c>
      <c r="G16" s="9">
        <f>62.4*34/30</f>
        <v>70.72</v>
      </c>
      <c r="H16" s="9">
        <f>2.4*34/30</f>
        <v>2.7199999999999998</v>
      </c>
      <c r="I16" s="9">
        <f>0.45*34/30</f>
        <v>0.51</v>
      </c>
      <c r="J16" s="10">
        <f>11.37*34/30</f>
        <v>12.885999999999999</v>
      </c>
    </row>
    <row r="17" spans="1:10" ht="15.6">
      <c r="A17" s="31"/>
      <c r="B17" s="14" t="s">
        <v>17</v>
      </c>
      <c r="C17" s="59" t="s">
        <v>22</v>
      </c>
      <c r="D17" s="60" t="s">
        <v>23</v>
      </c>
      <c r="E17" s="49" t="s">
        <v>64</v>
      </c>
      <c r="F17" s="79">
        <v>1.61</v>
      </c>
      <c r="G17" s="11">
        <f>60*33/30</f>
        <v>66</v>
      </c>
      <c r="H17" s="11">
        <f>1.47*33/30</f>
        <v>1.617</v>
      </c>
      <c r="I17" s="11">
        <f>0.3*33/30</f>
        <v>0.33</v>
      </c>
      <c r="J17" s="12">
        <f>13.44*33/30</f>
        <v>14.783999999999999</v>
      </c>
    </row>
    <row r="18" spans="1:10" ht="16.2" thickBot="1">
      <c r="A18" s="33"/>
      <c r="B18" s="34"/>
      <c r="C18" s="35"/>
      <c r="D18" s="35"/>
      <c r="E18" s="72"/>
      <c r="F18" s="91">
        <v>78</v>
      </c>
      <c r="G18" s="36">
        <f>SUM(G12:G17)</f>
        <v>760.68500000000006</v>
      </c>
      <c r="H18" s="36">
        <f>SUM(H12:H17)</f>
        <v>25.064499999999999</v>
      </c>
      <c r="I18" s="36">
        <f>SUM(I12:I17)</f>
        <v>26.122499999999999</v>
      </c>
      <c r="J18" s="37">
        <f>SUM(J12:J17)</f>
        <v>101.72</v>
      </c>
    </row>
    <row r="19" spans="1:10" ht="28.8">
      <c r="A19" s="30"/>
      <c r="B19" s="8" t="s">
        <v>15</v>
      </c>
      <c r="C19" s="57">
        <v>60</v>
      </c>
      <c r="D19" s="58" t="s">
        <v>49</v>
      </c>
      <c r="E19" s="48" t="s">
        <v>36</v>
      </c>
      <c r="F19" s="73">
        <f>7.25*190/168+28.64*10/32</f>
        <v>17.149404761904762</v>
      </c>
      <c r="G19" s="9">
        <v>110.4</v>
      </c>
      <c r="H19" s="9">
        <v>6.78</v>
      </c>
      <c r="I19" s="9">
        <v>3.06</v>
      </c>
      <c r="J19" s="10">
        <v>11.06</v>
      </c>
    </row>
    <row r="20" spans="1:10" ht="15.6">
      <c r="A20" s="31"/>
      <c r="B20" s="8" t="s">
        <v>16</v>
      </c>
      <c r="C20" s="57">
        <v>12</v>
      </c>
      <c r="D20" s="58" t="s">
        <v>58</v>
      </c>
      <c r="E20" s="48" t="s">
        <v>50</v>
      </c>
      <c r="F20" s="73">
        <f>42.66*90/100</f>
        <v>38.393999999999998</v>
      </c>
      <c r="G20" s="9">
        <f>214.2*80/90</f>
        <v>190.4</v>
      </c>
      <c r="H20" s="9">
        <f>13.62*80/90</f>
        <v>12.106666666666666</v>
      </c>
      <c r="I20" s="9">
        <f>12.68*80/90</f>
        <v>11.271111111111111</v>
      </c>
      <c r="J20" s="10">
        <f>7.61*80/90</f>
        <v>6.7644444444444449</v>
      </c>
    </row>
    <row r="21" spans="1:10" ht="28.8">
      <c r="A21" s="31"/>
      <c r="B21" s="8" t="s">
        <v>51</v>
      </c>
      <c r="C21" s="57">
        <v>24</v>
      </c>
      <c r="D21" s="58" t="s">
        <v>52</v>
      </c>
      <c r="E21" s="48" t="s">
        <v>53</v>
      </c>
      <c r="F21" s="73">
        <f>19.87*150/150</f>
        <v>19.87</v>
      </c>
      <c r="G21" s="9">
        <f>300.94*120/150</f>
        <v>240.75200000000001</v>
      </c>
      <c r="H21" s="9">
        <f>6.28*120/150</f>
        <v>5.024</v>
      </c>
      <c r="I21" s="9">
        <f>9.94*120/150</f>
        <v>7.952</v>
      </c>
      <c r="J21" s="10">
        <f>46.69*120/150</f>
        <v>37.351999999999997</v>
      </c>
    </row>
    <row r="22" spans="1:10" ht="15.6">
      <c r="A22" s="31"/>
      <c r="B22" s="8" t="s">
        <v>54</v>
      </c>
      <c r="C22" s="57">
        <v>42</v>
      </c>
      <c r="D22" s="58" t="s">
        <v>55</v>
      </c>
      <c r="E22" s="48" t="s">
        <v>56</v>
      </c>
      <c r="F22" s="73">
        <v>4.9800000000000004</v>
      </c>
      <c r="G22" s="9">
        <f>23.06*25/20</f>
        <v>28.824999999999999</v>
      </c>
      <c r="H22" s="9">
        <f>0.31*25/20</f>
        <v>0.38750000000000001</v>
      </c>
      <c r="I22" s="9">
        <f>2.13*25/20</f>
        <v>2.6625000000000001</v>
      </c>
      <c r="J22" s="10">
        <f>0.68*25/20</f>
        <v>0.85</v>
      </c>
    </row>
    <row r="23" spans="1:10" ht="15.6">
      <c r="A23" s="31"/>
      <c r="B23" s="8" t="s">
        <v>25</v>
      </c>
      <c r="C23" s="57">
        <v>17</v>
      </c>
      <c r="D23" s="58" t="s">
        <v>57</v>
      </c>
      <c r="E23" s="48">
        <v>200</v>
      </c>
      <c r="F23" s="73">
        <v>5.46</v>
      </c>
      <c r="G23" s="9">
        <v>80</v>
      </c>
      <c r="H23" s="9">
        <v>0.44</v>
      </c>
      <c r="I23" s="9">
        <v>0</v>
      </c>
      <c r="J23" s="10">
        <v>18.899999999999999</v>
      </c>
    </row>
    <row r="24" spans="1:10" ht="15.6">
      <c r="A24" s="31"/>
      <c r="B24" s="8" t="s">
        <v>19</v>
      </c>
      <c r="C24" s="57" t="s">
        <v>22</v>
      </c>
      <c r="D24" s="58" t="s">
        <v>26</v>
      </c>
      <c r="E24" s="48" t="s">
        <v>65</v>
      </c>
      <c r="F24" s="73">
        <f>70.2*0.034</f>
        <v>2.3868000000000005</v>
      </c>
      <c r="G24" s="9">
        <f>62.4*40/30</f>
        <v>83.2</v>
      </c>
      <c r="H24" s="9">
        <f>2.4*40/30</f>
        <v>3.2</v>
      </c>
      <c r="I24" s="9">
        <f>0.45*40/30</f>
        <v>0.6</v>
      </c>
      <c r="J24" s="10">
        <f>11.37*40/30</f>
        <v>15.159999999999998</v>
      </c>
    </row>
    <row r="25" spans="1:10" ht="15.6">
      <c r="A25" s="31"/>
      <c r="B25" s="14" t="s">
        <v>17</v>
      </c>
      <c r="C25" s="59" t="s">
        <v>22</v>
      </c>
      <c r="D25" s="60" t="s">
        <v>23</v>
      </c>
      <c r="E25" s="49" t="s">
        <v>66</v>
      </c>
      <c r="F25" s="79">
        <v>1.76</v>
      </c>
      <c r="G25" s="11">
        <f>60*39/30</f>
        <v>78</v>
      </c>
      <c r="H25" s="11">
        <f>1.47*39/30</f>
        <v>1.911</v>
      </c>
      <c r="I25" s="11">
        <f>0.3*39/30</f>
        <v>0.38999999999999996</v>
      </c>
      <c r="J25" s="12">
        <f>13.44*39/30</f>
        <v>17.471999999999998</v>
      </c>
    </row>
    <row r="26" spans="1:10" ht="16.2" thickBot="1">
      <c r="A26" s="33"/>
      <c r="B26" s="34"/>
      <c r="C26" s="35"/>
      <c r="D26" s="35"/>
      <c r="E26" s="72"/>
      <c r="F26" s="91">
        <f>SUM(F19:F25)</f>
        <v>90.000204761904754</v>
      </c>
      <c r="G26" s="36">
        <f>SUM(G20:G25)</f>
        <v>701.17700000000013</v>
      </c>
      <c r="H26" s="36">
        <f>SUM(H20:H25)</f>
        <v>23.069166666666668</v>
      </c>
      <c r="I26" s="36">
        <f>SUM(I20:I25)</f>
        <v>22.875611111111112</v>
      </c>
      <c r="J26" s="37">
        <f>SUM(J20:J25)</f>
        <v>96.498444444444431</v>
      </c>
    </row>
    <row r="27" spans="1:10" s="1" customFormat="1">
      <c r="E27" s="17"/>
      <c r="F27" s="17"/>
    </row>
    <row r="28" spans="1:10" s="1" customFormat="1">
      <c r="A28" s="23" t="s">
        <v>30</v>
      </c>
      <c r="E28" s="17"/>
      <c r="F28" s="17"/>
    </row>
    <row r="29" spans="1:10" s="1" customFormat="1">
      <c r="E29" s="17"/>
      <c r="F29" s="17"/>
    </row>
    <row r="30" spans="1:10" s="1" customFormat="1">
      <c r="A30" s="23" t="s">
        <v>31</v>
      </c>
      <c r="E30" s="17"/>
      <c r="F30" s="17"/>
    </row>
    <row r="31" spans="1:10" s="1" customFormat="1">
      <c r="E31" s="17"/>
      <c r="F31" s="17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Экзамен</cp:lastModifiedBy>
  <cp:lastPrinted>2021-09-14T06:20:01Z</cp:lastPrinted>
  <dcterms:created xsi:type="dcterms:W3CDTF">2015-06-05T18:19:34Z</dcterms:created>
  <dcterms:modified xsi:type="dcterms:W3CDTF">2021-10-28T07:19:33Z</dcterms:modified>
</cp:coreProperties>
</file>