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4" i="2"/>
  <c r="F21"/>
  <c r="F25" s="1"/>
  <c r="F18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F20"/>
  <c r="J19"/>
  <c r="J25" s="1"/>
  <c r="I19"/>
  <c r="I25" s="1"/>
  <c r="H19"/>
  <c r="H25" s="1"/>
  <c r="G19"/>
  <c r="G25" s="1"/>
  <c r="F19"/>
  <c r="J16"/>
  <c r="J15"/>
  <c r="I16"/>
  <c r="I15"/>
  <c r="I17" s="1"/>
  <c r="H16"/>
  <c r="H15"/>
  <c r="G16"/>
  <c r="G15"/>
  <c r="J12"/>
  <c r="I12"/>
  <c r="H12"/>
  <c r="G12"/>
  <c r="F16"/>
  <c r="F15"/>
  <c r="F12"/>
  <c r="F13"/>
  <c r="F11"/>
  <c r="J7"/>
  <c r="J6"/>
  <c r="I7"/>
  <c r="I6"/>
  <c r="H7"/>
  <c r="H6"/>
  <c r="G7"/>
  <c r="G6"/>
  <c r="F7"/>
  <c r="F8"/>
  <c r="J18"/>
  <c r="I18"/>
  <c r="H18"/>
  <c r="G18"/>
  <c r="J14"/>
  <c r="I14"/>
  <c r="H14"/>
  <c r="G14"/>
  <c r="J13"/>
  <c r="I13"/>
  <c r="H13"/>
  <c r="G13"/>
  <c r="J11"/>
  <c r="I11"/>
  <c r="H11"/>
  <c r="G11"/>
  <c r="H17"/>
  <c r="J9"/>
  <c r="I9"/>
  <c r="H9"/>
  <c r="G9"/>
  <c r="J8"/>
  <c r="I8"/>
  <c r="H8"/>
  <c r="G8"/>
  <c r="F10"/>
  <c r="J17" l="1"/>
  <c r="F17"/>
  <c r="J10"/>
  <c r="G10"/>
  <c r="H10"/>
  <c r="I10"/>
  <c r="G17"/>
  <c r="J21" i="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J22" s="1"/>
  <c r="I14"/>
  <c r="I22" s="1"/>
  <c r="H14"/>
  <c r="H22" s="1"/>
  <c r="G14"/>
  <c r="G22" s="1"/>
  <c r="J13"/>
  <c r="J12"/>
  <c r="I12"/>
  <c r="I13" s="1"/>
  <c r="H12"/>
  <c r="H13" s="1"/>
  <c r="G12"/>
  <c r="G13" s="1"/>
  <c r="J9"/>
  <c r="I9"/>
  <c r="H9"/>
  <c r="G9"/>
  <c r="G8"/>
  <c r="J8"/>
  <c r="I8"/>
  <c r="H8"/>
  <c r="J7"/>
  <c r="I7"/>
  <c r="I10" s="1"/>
  <c r="H7"/>
  <c r="G7"/>
  <c r="G6"/>
  <c r="G10" s="1"/>
  <c r="J6"/>
  <c r="J10" s="1"/>
  <c r="I6"/>
  <c r="H6"/>
  <c r="H10" s="1"/>
  <c r="F21"/>
  <c r="F16"/>
  <c r="F14"/>
  <c r="F22" s="1"/>
  <c r="F18"/>
  <c r="F7" l="1"/>
  <c r="F8"/>
  <c r="F13" l="1"/>
  <c r="F10"/>
</calcChain>
</file>

<file path=xl/sharedStrings.xml><?xml version="1.0" encoding="utf-8"?>
<sst xmlns="http://schemas.openxmlformats.org/spreadsheetml/2006/main" count="129" uniqueCount="60">
  <si>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</si>
  <si>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</si>
  <si>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</si>
  <si>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</si>
  <si>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</si>
  <si>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</si>
  <si>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</si>
  <si>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</si>
  <si>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</si>
  <si>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</si>
  <si>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</si>
  <si>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</si>
  <si>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</si>
  <si>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</si>
  <si>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</si>
  <si>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</si>
  <si>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</si>
  <si>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</si>
  <si>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</si>
  <si>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</si>
  <si>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</si>
  <si>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</si>
  <si>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</si>
  <si>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</si>
  <si>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</si>
  <si>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</si>
  <si>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</si>
  <si>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</si>
  <si>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</si>
  <si>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</si>
  <si>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</si>
  <si>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</si>
  <si>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</si>
  <si>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</si>
  <si>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</si>
  <si>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</si>
  <si>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</si>
  <si>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</si>
  <si>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</si>
  <si>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</si>
  <si>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</si>
  <si>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</si>
  <si>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</si>
  <si>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</si>
  <si>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</si>
  <si>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40</t>
  </si>
  <si>
    <t>80</t>
  </si>
  <si>
    <t>25</t>
  </si>
  <si>
    <t>32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</si>
  <si>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</si>
  <si>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</si>
  <si>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</si>
  <si>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</si>
  <si>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</si>
  <si>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</si>
  <si>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28</t>
  </si>
  <si>
    <t>20</t>
  </si>
  <si>
    <t>245/5</t>
  </si>
  <si>
    <t>27</t>
  </si>
  <si>
    <t>75/65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</si>
</sst>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A23" sqref="A23:XFD43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0" bestFit="1" customWidth="1"/>
    <col min="6" max="6" width="5.4414062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12" t="s">
        <v>53</v>
      </c>
      <c r="C1" s="113"/>
      <c r="D1" s="114"/>
      <c r="E1" s="30" t="s">
        <v>49</v>
      </c>
      <c r="F1" s="29"/>
      <c r="H1" s="1" t="s">
        <v>1</v>
      </c>
      <c r="I1" s="28" t="s">
        <v>50</v>
      </c>
    </row>
    <row r="2" spans="1:10" ht="15" thickBot="1">
      <c r="B2" s="2" t="s">
        <v>34</v>
      </c>
    </row>
    <row r="3" spans="1:10" s="36" customFormat="1" ht="29.4" thickBot="1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28.8">
      <c r="A4" s="3" t="s">
        <v>10</v>
      </c>
      <c r="B4" s="4" t="s">
        <v>11</v>
      </c>
      <c r="C4" s="5">
        <v>53</v>
      </c>
      <c r="D4" s="6" t="s">
        <v>35</v>
      </c>
      <c r="E4" s="38">
        <v>200</v>
      </c>
      <c r="F4" s="39">
        <v>11.04</v>
      </c>
      <c r="G4" s="7">
        <v>146</v>
      </c>
      <c r="H4" s="7">
        <v>5.7</v>
      </c>
      <c r="I4" s="7">
        <v>5.28</v>
      </c>
      <c r="J4" s="8">
        <v>18.88</v>
      </c>
    </row>
    <row r="5" spans="1:10">
      <c r="A5" s="9"/>
      <c r="B5" s="10" t="s">
        <v>12</v>
      </c>
      <c r="C5" s="11">
        <v>30</v>
      </c>
      <c r="D5" s="12" t="s">
        <v>36</v>
      </c>
      <c r="E5" s="40">
        <v>200</v>
      </c>
      <c r="F5" s="41">
        <v>3.31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>
      <c r="A6" s="9"/>
      <c r="B6" s="10" t="s">
        <v>19</v>
      </c>
      <c r="C6" s="11" t="s">
        <v>23</v>
      </c>
      <c r="D6" s="12" t="s">
        <v>24</v>
      </c>
      <c r="E6" s="40">
        <v>25</v>
      </c>
      <c r="F6" s="41">
        <v>1.1000000000000001</v>
      </c>
      <c r="G6" s="13">
        <f>40*25/20</f>
        <v>50</v>
      </c>
      <c r="H6" s="13">
        <f>0.98*25/20</f>
        <v>1.2250000000000001</v>
      </c>
      <c r="I6" s="13">
        <f>0.2*25/20</f>
        <v>0.25</v>
      </c>
      <c r="J6" s="14">
        <f>8.95*25/20</f>
        <v>11.187499999999998</v>
      </c>
    </row>
    <row r="7" spans="1:10">
      <c r="A7" s="9"/>
      <c r="B7" s="15"/>
      <c r="C7" s="11" t="s">
        <v>23</v>
      </c>
      <c r="D7" s="12" t="s">
        <v>25</v>
      </c>
      <c r="E7" s="40">
        <v>26</v>
      </c>
      <c r="F7" s="41">
        <f>86.25*0.026</f>
        <v>2.2424999999999997</v>
      </c>
      <c r="G7" s="13">
        <f>41.6*26/20</f>
        <v>54.080000000000005</v>
      </c>
      <c r="H7" s="13">
        <f>1.6*26/20</f>
        <v>2.08</v>
      </c>
      <c r="I7" s="13">
        <f>0.03*26/20</f>
        <v>3.9E-2</v>
      </c>
      <c r="J7" s="14">
        <f>8.02*25/20</f>
        <v>10.025</v>
      </c>
    </row>
    <row r="8" spans="1:10">
      <c r="A8" s="9"/>
      <c r="B8" s="16" t="s">
        <v>26</v>
      </c>
      <c r="C8" s="17" t="s">
        <v>23</v>
      </c>
      <c r="D8" s="18" t="s">
        <v>37</v>
      </c>
      <c r="E8" s="42">
        <v>139</v>
      </c>
      <c r="F8" s="43">
        <f>168*0.139</f>
        <v>23.352000000000004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>
      <c r="A9" s="21"/>
      <c r="B9" s="15"/>
      <c r="C9" s="11">
        <v>6</v>
      </c>
      <c r="D9" s="12" t="s">
        <v>27</v>
      </c>
      <c r="E9" s="40">
        <v>12</v>
      </c>
      <c r="F9" s="41">
        <v>7.56</v>
      </c>
      <c r="G9" s="13">
        <f>36</f>
        <v>36</v>
      </c>
      <c r="H9" s="13">
        <f>1.36</f>
        <v>1.36</v>
      </c>
      <c r="I9" s="13">
        <f>2.76</f>
        <v>2.76</v>
      </c>
      <c r="J9" s="13">
        <f>0.31</f>
        <v>0.31</v>
      </c>
    </row>
    <row r="10" spans="1:10" ht="15" thickBot="1">
      <c r="A10" s="9"/>
      <c r="B10" s="22"/>
      <c r="C10" s="23"/>
      <c r="D10" s="24"/>
      <c r="E10" s="44"/>
      <c r="F10" s="45">
        <f>SUM(F4:F9)</f>
        <v>48.604500000000002</v>
      </c>
      <c r="G10" s="25">
        <f>SUM(G4:G9)</f>
        <v>462.52</v>
      </c>
      <c r="H10" s="25">
        <f t="shared" ref="H10:J10" si="0">SUM(H4:H9)</f>
        <v>12.509999999999998</v>
      </c>
      <c r="I10" s="25">
        <f t="shared" si="0"/>
        <v>9.0339999999999989</v>
      </c>
      <c r="J10" s="25">
        <f t="shared" si="0"/>
        <v>79.8125</v>
      </c>
    </row>
    <row r="11" spans="1:10">
      <c r="A11" s="3" t="s">
        <v>28</v>
      </c>
      <c r="B11" s="4"/>
      <c r="C11" s="5">
        <v>25</v>
      </c>
      <c r="D11" s="6" t="s">
        <v>32</v>
      </c>
      <c r="E11" s="38">
        <v>200</v>
      </c>
      <c r="F11" s="39">
        <v>9.4600000000000009</v>
      </c>
      <c r="G11" s="7">
        <v>136</v>
      </c>
      <c r="H11" s="7">
        <v>0.6</v>
      </c>
      <c r="I11" s="7">
        <v>0</v>
      </c>
      <c r="J11" s="8">
        <v>33</v>
      </c>
    </row>
    <row r="12" spans="1:10">
      <c r="A12" s="21"/>
      <c r="B12" s="15"/>
      <c r="C12" s="11">
        <v>76</v>
      </c>
      <c r="D12" s="12" t="s">
        <v>42</v>
      </c>
      <c r="E12" s="40">
        <v>105</v>
      </c>
      <c r="F12" s="41">
        <v>26.98</v>
      </c>
      <c r="G12" s="13">
        <f>245*1.05</f>
        <v>257.25</v>
      </c>
      <c r="H12" s="13">
        <f>12.45*1.05</f>
        <v>13.0725</v>
      </c>
      <c r="I12" s="13">
        <f>8.59*1.05</f>
        <v>9.0195000000000007</v>
      </c>
      <c r="J12" s="14">
        <f>6.33*1.05</f>
        <v>6.6465000000000005</v>
      </c>
    </row>
    <row r="13" spans="1:10" ht="15" thickBot="1">
      <c r="A13" s="31"/>
      <c r="B13" s="16"/>
      <c r="C13" s="17"/>
      <c r="D13" s="18"/>
      <c r="E13" s="42"/>
      <c r="F13" s="43">
        <f>SUM(F11:F12)</f>
        <v>36.44</v>
      </c>
      <c r="G13" s="19">
        <f>SUM(G11:G12)</f>
        <v>393.25</v>
      </c>
      <c r="H13" s="19">
        <f t="shared" ref="H13:J13" si="1">SUM(H11:H12)</f>
        <v>13.672499999999999</v>
      </c>
      <c r="I13" s="19">
        <f t="shared" si="1"/>
        <v>9.0195000000000007</v>
      </c>
      <c r="J13" s="19">
        <f t="shared" si="1"/>
        <v>39.646500000000003</v>
      </c>
    </row>
    <row r="14" spans="1:10">
      <c r="A14" s="3" t="s">
        <v>13</v>
      </c>
      <c r="B14" s="4" t="s">
        <v>14</v>
      </c>
      <c r="C14" s="5">
        <v>27</v>
      </c>
      <c r="D14" s="6" t="s">
        <v>38</v>
      </c>
      <c r="E14" s="46" t="s">
        <v>45</v>
      </c>
      <c r="F14" s="39">
        <f>8.99*40/60</f>
        <v>5.9933333333333341</v>
      </c>
      <c r="G14" s="7">
        <f>71.4*40/60</f>
        <v>47.6</v>
      </c>
      <c r="H14" s="7">
        <f>1.14*40/60</f>
        <v>0.7599999999999999</v>
      </c>
      <c r="I14" s="7">
        <f>5.34*40/60</f>
        <v>3.56</v>
      </c>
      <c r="J14" s="8">
        <f>4.62*40/60</f>
        <v>3.08</v>
      </c>
    </row>
    <row r="15" spans="1:10" ht="28.8">
      <c r="A15" s="9"/>
      <c r="B15" s="10" t="s">
        <v>15</v>
      </c>
      <c r="C15" s="11">
        <v>33</v>
      </c>
      <c r="D15" s="12" t="s">
        <v>39</v>
      </c>
      <c r="E15" s="47" t="s">
        <v>44</v>
      </c>
      <c r="F15" s="41">
        <v>9.84</v>
      </c>
      <c r="G15" s="13">
        <f>180.75</f>
        <v>180.75</v>
      </c>
      <c r="H15" s="13">
        <f>1.72</f>
        <v>1.72</v>
      </c>
      <c r="I15" s="13">
        <f>6.18</f>
        <v>6.18</v>
      </c>
      <c r="J15" s="14">
        <f>11.66</f>
        <v>11.66</v>
      </c>
    </row>
    <row r="16" spans="1:10">
      <c r="A16" s="9"/>
      <c r="B16" s="10" t="s">
        <v>16</v>
      </c>
      <c r="C16" s="11">
        <v>23</v>
      </c>
      <c r="D16" s="12" t="s">
        <v>33</v>
      </c>
      <c r="E16" s="47" t="s">
        <v>46</v>
      </c>
      <c r="F16" s="41">
        <f>33.2*80/90</f>
        <v>29.511111111111113</v>
      </c>
      <c r="G16" s="13">
        <f>103*80/90</f>
        <v>91.555555555555557</v>
      </c>
      <c r="H16" s="13">
        <f>12.92*80/90</f>
        <v>11.484444444444444</v>
      </c>
      <c r="I16" s="13">
        <f>2.28*80/90</f>
        <v>2.0266666666666664</v>
      </c>
      <c r="J16" s="14">
        <f>8.31*80/90</f>
        <v>7.3866666666666676</v>
      </c>
    </row>
    <row r="17" spans="1:10">
      <c r="A17" s="9"/>
      <c r="B17" s="10"/>
      <c r="C17" s="11">
        <v>15</v>
      </c>
      <c r="D17" s="12" t="s">
        <v>40</v>
      </c>
      <c r="E17" s="47" t="s">
        <v>47</v>
      </c>
      <c r="F17" s="41">
        <v>2.38</v>
      </c>
      <c r="G17" s="13">
        <f>21.25</f>
        <v>21.25</v>
      </c>
      <c r="H17" s="13">
        <f>0.45</f>
        <v>0.45</v>
      </c>
      <c r="I17" s="13">
        <f>1.31</f>
        <v>1.31</v>
      </c>
      <c r="J17" s="14">
        <f>1.92</f>
        <v>1.92</v>
      </c>
    </row>
    <row r="18" spans="1:10">
      <c r="A18" s="9"/>
      <c r="B18" s="10" t="s">
        <v>17</v>
      </c>
      <c r="C18" s="11">
        <v>52</v>
      </c>
      <c r="D18" s="12" t="s">
        <v>41</v>
      </c>
      <c r="E18" s="47" t="s">
        <v>43</v>
      </c>
      <c r="F18" s="41">
        <f>5.42+9.51</f>
        <v>14.93</v>
      </c>
      <c r="G18" s="13">
        <f>183.25</f>
        <v>183.25</v>
      </c>
      <c r="H18" s="13">
        <f>3.35</f>
        <v>3.35</v>
      </c>
      <c r="I18" s="13">
        <f>6.98</f>
        <v>6.98</v>
      </c>
      <c r="J18" s="14">
        <f>22.19</f>
        <v>22.19</v>
      </c>
    </row>
    <row r="19" spans="1:10">
      <c r="A19" s="9"/>
      <c r="B19" s="10" t="s">
        <v>29</v>
      </c>
      <c r="C19" s="11">
        <v>35</v>
      </c>
      <c r="D19" s="12" t="s">
        <v>31</v>
      </c>
      <c r="E19" s="47">
        <v>200</v>
      </c>
      <c r="F19" s="41">
        <v>7.02</v>
      </c>
      <c r="G19" s="13">
        <f>97</f>
        <v>97</v>
      </c>
      <c r="H19" s="13">
        <f>0.68</f>
        <v>0.68</v>
      </c>
      <c r="I19" s="13">
        <f>0.28</f>
        <v>0.28000000000000003</v>
      </c>
      <c r="J19" s="14">
        <f>19.64</f>
        <v>19.64</v>
      </c>
    </row>
    <row r="20" spans="1:10">
      <c r="A20" s="9"/>
      <c r="B20" s="10" t="s">
        <v>20</v>
      </c>
      <c r="C20" s="11" t="s">
        <v>23</v>
      </c>
      <c r="D20" s="12" t="s">
        <v>30</v>
      </c>
      <c r="E20" s="47" t="s">
        <v>48</v>
      </c>
      <c r="F20" s="41">
        <v>1.83</v>
      </c>
      <c r="G20" s="13">
        <f>62.4*32/30</f>
        <v>66.56</v>
      </c>
      <c r="H20" s="13">
        <f>2.4*32/30</f>
        <v>2.56</v>
      </c>
      <c r="I20" s="13">
        <f>0.45*32/30</f>
        <v>0.48000000000000004</v>
      </c>
      <c r="J20" s="14">
        <f>11.37*32/30</f>
        <v>12.127999999999998</v>
      </c>
    </row>
    <row r="21" spans="1:10">
      <c r="A21" s="9"/>
      <c r="B21" s="26" t="s">
        <v>18</v>
      </c>
      <c r="C21" s="17" t="s">
        <v>23</v>
      </c>
      <c r="D21" s="18" t="s">
        <v>24</v>
      </c>
      <c r="E21" s="48">
        <v>31</v>
      </c>
      <c r="F21" s="43">
        <f>45.14*0.031</f>
        <v>1.39934</v>
      </c>
      <c r="G21" s="19">
        <f>60*31/30</f>
        <v>62</v>
      </c>
      <c r="H21" s="19">
        <f>1.47*31/30</f>
        <v>1.5189999999999999</v>
      </c>
      <c r="I21" s="19">
        <f>0.3*31/30</f>
        <v>0.30999999999999994</v>
      </c>
      <c r="J21" s="20">
        <f>13.44*31/30</f>
        <v>13.888</v>
      </c>
    </row>
    <row r="22" spans="1:10">
      <c r="A22" s="10"/>
      <c r="B22" s="15"/>
      <c r="C22" s="10"/>
      <c r="D22" s="10"/>
      <c r="E22" s="49"/>
      <c r="F22" s="50">
        <f>SUM(F14:F21)</f>
        <v>72.90378444444444</v>
      </c>
      <c r="G22" s="27">
        <f>SUM(G14:G21)</f>
        <v>749.96555555555551</v>
      </c>
      <c r="H22" s="27">
        <f t="shared" ref="H22:J22" si="2">SUM(H14:H21)</f>
        <v>22.52344444444444</v>
      </c>
      <c r="I22" s="27">
        <f t="shared" si="2"/>
        <v>21.126666666666665</v>
      </c>
      <c r="J22" s="27">
        <f t="shared" si="2"/>
        <v>91.89266666666667</v>
      </c>
    </row>
    <row r="24" spans="1:10">
      <c r="A24" s="51" t="s">
        <v>51</v>
      </c>
    </row>
    <row r="26" spans="1:10">
      <c r="A26" s="51" t="s">
        <v>52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/>
  </sheetViews>
  <sheetFormatPr defaultColWidth="8.88671875" defaultRowHeight="14.4"/>
  <cols>
    <col min="1" max="1" width="11.6640625" style="52" bestFit="1" customWidth="1"/>
    <col min="2" max="2" width="11.5546875" style="52" customWidth="1"/>
    <col min="3" max="3" width="7.109375" style="52" bestFit="1" customWidth="1"/>
    <col min="4" max="4" width="24.6640625" style="52" bestFit="1" customWidth="1"/>
    <col min="5" max="5" width="8.109375" style="53" bestFit="1" customWidth="1"/>
    <col min="6" max="6" width="5.44140625" style="52" bestFit="1" customWidth="1"/>
    <col min="7" max="7" width="7.6640625" style="52" customWidth="1"/>
    <col min="8" max="8" width="6.109375" style="52" bestFit="1" customWidth="1"/>
    <col min="9" max="9" width="6.5546875" style="52" customWidth="1"/>
    <col min="10" max="10" width="8.5546875" style="52" customWidth="1"/>
    <col min="11" max="16384" width="8.88671875" style="52"/>
  </cols>
  <sheetData>
    <row r="1" spans="1:10" ht="28.95" customHeight="1">
      <c r="A1" s="52" t="s">
        <v>0</v>
      </c>
      <c r="B1" s="115" t="s">
        <v>53</v>
      </c>
      <c r="C1" s="116"/>
      <c r="D1" s="117"/>
      <c r="E1" s="53" t="s">
        <v>49</v>
      </c>
      <c r="F1" s="54"/>
      <c r="H1" s="52" t="s">
        <v>1</v>
      </c>
      <c r="I1" s="55" t="s">
        <v>50</v>
      </c>
    </row>
    <row r="2" spans="1:10" ht="15" thickBot="1">
      <c r="B2" s="56" t="s">
        <v>54</v>
      </c>
    </row>
    <row r="3" spans="1:10" s="62" customFormat="1" ht="29.4" thickBot="1">
      <c r="A3" s="57" t="s">
        <v>2</v>
      </c>
      <c r="B3" s="58" t="s">
        <v>3</v>
      </c>
      <c r="C3" s="58" t="s">
        <v>21</v>
      </c>
      <c r="D3" s="58" t="s">
        <v>4</v>
      </c>
      <c r="E3" s="59" t="s">
        <v>22</v>
      </c>
      <c r="F3" s="59" t="s">
        <v>5</v>
      </c>
      <c r="G3" s="60" t="s">
        <v>6</v>
      </c>
      <c r="H3" s="58" t="s">
        <v>7</v>
      </c>
      <c r="I3" s="58" t="s">
        <v>8</v>
      </c>
      <c r="J3" s="61" t="s">
        <v>9</v>
      </c>
    </row>
    <row r="4" spans="1:10" ht="28.8">
      <c r="A4" s="63"/>
      <c r="B4" s="64" t="s">
        <v>11</v>
      </c>
      <c r="C4" s="65">
        <v>53</v>
      </c>
      <c r="D4" s="66" t="s">
        <v>35</v>
      </c>
      <c r="E4" s="67">
        <v>200</v>
      </c>
      <c r="F4" s="68">
        <v>15.46</v>
      </c>
      <c r="G4" s="69">
        <v>146</v>
      </c>
      <c r="H4" s="69">
        <v>5.7</v>
      </c>
      <c r="I4" s="69">
        <v>5.28</v>
      </c>
      <c r="J4" s="70">
        <v>18.88</v>
      </c>
    </row>
    <row r="5" spans="1:10">
      <c r="A5" s="71"/>
      <c r="B5" s="72" t="s">
        <v>12</v>
      </c>
      <c r="C5" s="73">
        <v>30</v>
      </c>
      <c r="D5" s="74" t="s">
        <v>36</v>
      </c>
      <c r="E5" s="75">
        <v>200</v>
      </c>
      <c r="F5" s="76">
        <v>4.6399999999999997</v>
      </c>
      <c r="G5" s="77">
        <v>43</v>
      </c>
      <c r="H5" s="77">
        <v>0.06</v>
      </c>
      <c r="I5" s="77">
        <v>0.01</v>
      </c>
      <c r="J5" s="78">
        <v>10.220000000000001</v>
      </c>
    </row>
    <row r="6" spans="1:10">
      <c r="A6" s="71"/>
      <c r="B6" s="72" t="s">
        <v>19</v>
      </c>
      <c r="C6" s="73" t="s">
        <v>23</v>
      </c>
      <c r="D6" s="74" t="s">
        <v>24</v>
      </c>
      <c r="E6" s="75">
        <v>29</v>
      </c>
      <c r="F6" s="76">
        <v>1.52</v>
      </c>
      <c r="G6" s="77">
        <f>40*29/20</f>
        <v>58</v>
      </c>
      <c r="H6" s="77">
        <f>0.98*29/20</f>
        <v>1.4209999999999998</v>
      </c>
      <c r="I6" s="77">
        <f>0.2*29/20</f>
        <v>0.29000000000000004</v>
      </c>
      <c r="J6" s="78">
        <f>8.95*29/20</f>
        <v>12.977499999999997</v>
      </c>
    </row>
    <row r="7" spans="1:10">
      <c r="A7" s="71"/>
      <c r="B7" s="79"/>
      <c r="C7" s="73" t="s">
        <v>23</v>
      </c>
      <c r="D7" s="74" t="s">
        <v>25</v>
      </c>
      <c r="E7" s="75">
        <v>30</v>
      </c>
      <c r="F7" s="76">
        <f>103.5*0.03</f>
        <v>3.105</v>
      </c>
      <c r="G7" s="77">
        <f>41.6*30/20</f>
        <v>62.4</v>
      </c>
      <c r="H7" s="77">
        <f>1.6*30/20</f>
        <v>2.4</v>
      </c>
      <c r="I7" s="77">
        <f>0.03*30/20</f>
        <v>4.4999999999999998E-2</v>
      </c>
      <c r="J7" s="78">
        <f>8.02*30/20</f>
        <v>12.03</v>
      </c>
    </row>
    <row r="8" spans="1:10">
      <c r="A8" s="71"/>
      <c r="B8" s="80" t="s">
        <v>26</v>
      </c>
      <c r="C8" s="81" t="s">
        <v>23</v>
      </c>
      <c r="D8" s="82" t="s">
        <v>37</v>
      </c>
      <c r="E8" s="83">
        <v>139</v>
      </c>
      <c r="F8" s="84">
        <f>168*0.139*1.4</f>
        <v>32.692800000000005</v>
      </c>
      <c r="G8" s="85">
        <f>96*1.39</f>
        <v>133.44</v>
      </c>
      <c r="H8" s="85">
        <f>1.5*1.39</f>
        <v>2.085</v>
      </c>
      <c r="I8" s="85">
        <f>0.5*1.39</f>
        <v>0.69499999999999995</v>
      </c>
      <c r="J8" s="86">
        <f>21*1.39</f>
        <v>29.189999999999998</v>
      </c>
    </row>
    <row r="9" spans="1:10">
      <c r="A9" s="87"/>
      <c r="B9" s="79"/>
      <c r="C9" s="73">
        <v>6</v>
      </c>
      <c r="D9" s="74" t="s">
        <v>27</v>
      </c>
      <c r="E9" s="75">
        <v>12</v>
      </c>
      <c r="F9" s="76">
        <v>10.58</v>
      </c>
      <c r="G9" s="77">
        <f>36</f>
        <v>36</v>
      </c>
      <c r="H9" s="77">
        <f>1.36</f>
        <v>1.36</v>
      </c>
      <c r="I9" s="77">
        <f>2.76</f>
        <v>2.76</v>
      </c>
      <c r="J9" s="77">
        <f>0.31</f>
        <v>0.31</v>
      </c>
    </row>
    <row r="10" spans="1:10" ht="15" thickBot="1">
      <c r="A10" s="71"/>
      <c r="B10" s="88"/>
      <c r="C10" s="89"/>
      <c r="D10" s="90"/>
      <c r="E10" s="91"/>
      <c r="F10" s="92">
        <f>SUM(F4:F9)</f>
        <v>67.997800000000012</v>
      </c>
      <c r="G10" s="93">
        <f>SUM(G4:G9)</f>
        <v>478.84</v>
      </c>
      <c r="H10" s="93">
        <f t="shared" ref="H10:J10" si="0">SUM(H4:H9)</f>
        <v>13.026</v>
      </c>
      <c r="I10" s="93">
        <f t="shared" si="0"/>
        <v>9.08</v>
      </c>
      <c r="J10" s="93">
        <f t="shared" si="0"/>
        <v>83.607500000000002</v>
      </c>
    </row>
    <row r="11" spans="1:10">
      <c r="A11" s="63"/>
      <c r="B11" s="64" t="s">
        <v>16</v>
      </c>
      <c r="C11" s="65">
        <v>23</v>
      </c>
      <c r="D11" s="66" t="s">
        <v>33</v>
      </c>
      <c r="E11" s="94" t="s">
        <v>46</v>
      </c>
      <c r="F11" s="68">
        <f>46.28*80/90</f>
        <v>41.137777777777778</v>
      </c>
      <c r="G11" s="69">
        <f>103*80/90</f>
        <v>91.555555555555557</v>
      </c>
      <c r="H11" s="69">
        <f>12.92*80/90</f>
        <v>11.484444444444444</v>
      </c>
      <c r="I11" s="69">
        <f>2.28*80/90</f>
        <v>2.0266666666666664</v>
      </c>
      <c r="J11" s="70">
        <f>8.31*80/90</f>
        <v>7.3866666666666676</v>
      </c>
    </row>
    <row r="12" spans="1:10">
      <c r="A12" s="71"/>
      <c r="B12" s="72"/>
      <c r="C12" s="73">
        <v>15</v>
      </c>
      <c r="D12" s="74" t="s">
        <v>40</v>
      </c>
      <c r="E12" s="95" t="s">
        <v>56</v>
      </c>
      <c r="F12" s="76">
        <f>3.33*20/25</f>
        <v>2.6639999999999997</v>
      </c>
      <c r="G12" s="77">
        <f>21.25*20/25</f>
        <v>17</v>
      </c>
      <c r="H12" s="77">
        <f>0.45*20/25</f>
        <v>0.36</v>
      </c>
      <c r="I12" s="77">
        <f>1.31*20/25</f>
        <v>1.048</v>
      </c>
      <c r="J12" s="78">
        <f>1.92*20/25</f>
        <v>1.536</v>
      </c>
    </row>
    <row r="13" spans="1:10">
      <c r="A13" s="71"/>
      <c r="B13" s="72" t="s">
        <v>17</v>
      </c>
      <c r="C13" s="73">
        <v>52</v>
      </c>
      <c r="D13" s="74" t="s">
        <v>41</v>
      </c>
      <c r="E13" s="95" t="s">
        <v>43</v>
      </c>
      <c r="F13" s="76">
        <f>7.59+13.31</f>
        <v>20.9</v>
      </c>
      <c r="G13" s="77">
        <f>183.25</f>
        <v>183.25</v>
      </c>
      <c r="H13" s="77">
        <f>3.35</f>
        <v>3.35</v>
      </c>
      <c r="I13" s="77">
        <f>6.98</f>
        <v>6.98</v>
      </c>
      <c r="J13" s="78">
        <f>22.19</f>
        <v>22.19</v>
      </c>
    </row>
    <row r="14" spans="1:10">
      <c r="A14" s="71"/>
      <c r="B14" s="72" t="s">
        <v>29</v>
      </c>
      <c r="C14" s="73">
        <v>35</v>
      </c>
      <c r="D14" s="74" t="s">
        <v>31</v>
      </c>
      <c r="E14" s="95">
        <v>200</v>
      </c>
      <c r="F14" s="76">
        <v>9.82</v>
      </c>
      <c r="G14" s="77">
        <f>97</f>
        <v>97</v>
      </c>
      <c r="H14" s="77">
        <f>0.68</f>
        <v>0.68</v>
      </c>
      <c r="I14" s="77">
        <f>0.28</f>
        <v>0.28000000000000003</v>
      </c>
      <c r="J14" s="78">
        <f>19.64</f>
        <v>19.64</v>
      </c>
    </row>
    <row r="15" spans="1:10">
      <c r="A15" s="71"/>
      <c r="B15" s="72" t="s">
        <v>20</v>
      </c>
      <c r="C15" s="73" t="s">
        <v>23</v>
      </c>
      <c r="D15" s="74" t="s">
        <v>30</v>
      </c>
      <c r="E15" s="95" t="s">
        <v>55</v>
      </c>
      <c r="F15" s="76">
        <f>70.2*0.028</f>
        <v>1.9656</v>
      </c>
      <c r="G15" s="77">
        <f>62.4*28/30</f>
        <v>58.24</v>
      </c>
      <c r="H15" s="77">
        <f>2.4*28/30</f>
        <v>2.2400000000000002</v>
      </c>
      <c r="I15" s="77">
        <f>0.45*28/30</f>
        <v>0.42</v>
      </c>
      <c r="J15" s="78">
        <f>11.37*28/30</f>
        <v>10.611999999999998</v>
      </c>
    </row>
    <row r="16" spans="1:10">
      <c r="A16" s="71"/>
      <c r="B16" s="96" t="s">
        <v>18</v>
      </c>
      <c r="C16" s="81" t="s">
        <v>23</v>
      </c>
      <c r="D16" s="82" t="s">
        <v>24</v>
      </c>
      <c r="E16" s="97" t="s">
        <v>55</v>
      </c>
      <c r="F16" s="84">
        <f>54.17*0.028</f>
        <v>1.5167600000000001</v>
      </c>
      <c r="G16" s="85">
        <f>60*28/30</f>
        <v>56</v>
      </c>
      <c r="H16" s="85">
        <f>1.47*28/30</f>
        <v>1.3719999999999999</v>
      </c>
      <c r="I16" s="85">
        <f>0.3*28/30</f>
        <v>0.28000000000000003</v>
      </c>
      <c r="J16" s="86">
        <f>13.44*28/30</f>
        <v>12.544</v>
      </c>
    </row>
    <row r="17" spans="1:10" ht="15" thickBot="1">
      <c r="A17" s="98"/>
      <c r="B17" s="99"/>
      <c r="C17" s="100"/>
      <c r="D17" s="100"/>
      <c r="E17" s="101"/>
      <c r="F17" s="102">
        <f>SUM(F11:F16)</f>
        <v>78.004137777777771</v>
      </c>
      <c r="G17" s="103">
        <f>SUM(G11:G16)</f>
        <v>503.04555555555555</v>
      </c>
      <c r="H17" s="103">
        <f>SUM(H11:H16)</f>
        <v>19.486444444444444</v>
      </c>
      <c r="I17" s="103">
        <f>SUM(I11:I16)</f>
        <v>11.034666666666665</v>
      </c>
      <c r="J17" s="104">
        <f>SUM(J11:J16)</f>
        <v>73.908666666666662</v>
      </c>
    </row>
    <row r="18" spans="1:10" ht="28.8">
      <c r="A18" s="63"/>
      <c r="B18" s="105" t="s">
        <v>15</v>
      </c>
      <c r="C18" s="106">
        <v>33</v>
      </c>
      <c r="D18" s="107" t="s">
        <v>39</v>
      </c>
      <c r="E18" s="108" t="s">
        <v>57</v>
      </c>
      <c r="F18" s="109">
        <f>11.61*245/250+2.16+6.49*0</f>
        <v>13.537799999999999</v>
      </c>
      <c r="G18" s="110">
        <f>180.75</f>
        <v>180.75</v>
      </c>
      <c r="H18" s="110">
        <f>1.72</f>
        <v>1.72</v>
      </c>
      <c r="I18" s="110">
        <f>6.18</f>
        <v>6.18</v>
      </c>
      <c r="J18" s="111">
        <f>11.66</f>
        <v>11.66</v>
      </c>
    </row>
    <row r="19" spans="1:10">
      <c r="A19" s="71"/>
      <c r="B19" s="72" t="s">
        <v>16</v>
      </c>
      <c r="C19" s="73">
        <v>23</v>
      </c>
      <c r="D19" s="74" t="s">
        <v>33</v>
      </c>
      <c r="E19" s="95" t="s">
        <v>46</v>
      </c>
      <c r="F19" s="76">
        <f>46.28*80/90</f>
        <v>41.137777777777778</v>
      </c>
      <c r="G19" s="77">
        <f>103*80/90</f>
        <v>91.555555555555557</v>
      </c>
      <c r="H19" s="77">
        <f>12.92*80/90</f>
        <v>11.484444444444444</v>
      </c>
      <c r="I19" s="77">
        <f>2.28*80/90</f>
        <v>2.0266666666666664</v>
      </c>
      <c r="J19" s="78">
        <f>8.31*80/90</f>
        <v>7.3866666666666676</v>
      </c>
    </row>
    <row r="20" spans="1:10">
      <c r="A20" s="71"/>
      <c r="B20" s="72"/>
      <c r="C20" s="73">
        <v>15</v>
      </c>
      <c r="D20" s="74" t="s">
        <v>40</v>
      </c>
      <c r="E20" s="95" t="s">
        <v>56</v>
      </c>
      <c r="F20" s="76">
        <f>3.33*20/25</f>
        <v>2.6639999999999997</v>
      </c>
      <c r="G20" s="77">
        <f>21.25*20/25</f>
        <v>17</v>
      </c>
      <c r="H20" s="77">
        <f>0.45*20/25</f>
        <v>0.36</v>
      </c>
      <c r="I20" s="77">
        <f>1.31*20/25</f>
        <v>1.048</v>
      </c>
      <c r="J20" s="78">
        <f>1.92*20/25</f>
        <v>1.536</v>
      </c>
    </row>
    <row r="21" spans="1:10">
      <c r="A21" s="71"/>
      <c r="B21" s="72" t="s">
        <v>17</v>
      </c>
      <c r="C21" s="73">
        <v>52</v>
      </c>
      <c r="D21" s="74" t="s">
        <v>41</v>
      </c>
      <c r="E21" s="95" t="s">
        <v>59</v>
      </c>
      <c r="F21" s="76">
        <f>7.59*75/80+13.31*65/70</f>
        <v>19.474910714285713</v>
      </c>
      <c r="G21" s="77">
        <f>183.25</f>
        <v>183.25</v>
      </c>
      <c r="H21" s="77">
        <f>3.35</f>
        <v>3.35</v>
      </c>
      <c r="I21" s="77">
        <f>6.98</f>
        <v>6.98</v>
      </c>
      <c r="J21" s="78">
        <f>22.19</f>
        <v>22.19</v>
      </c>
    </row>
    <row r="22" spans="1:10">
      <c r="A22" s="71"/>
      <c r="B22" s="72" t="s">
        <v>29</v>
      </c>
      <c r="C22" s="73">
        <v>35</v>
      </c>
      <c r="D22" s="74" t="s">
        <v>31</v>
      </c>
      <c r="E22" s="95">
        <v>200</v>
      </c>
      <c r="F22" s="76">
        <v>9.82</v>
      </c>
      <c r="G22" s="77">
        <f>97</f>
        <v>97</v>
      </c>
      <c r="H22" s="77">
        <f>0.68</f>
        <v>0.68</v>
      </c>
      <c r="I22" s="77">
        <f>0.28</f>
        <v>0.28000000000000003</v>
      </c>
      <c r="J22" s="78">
        <f>19.64</f>
        <v>19.64</v>
      </c>
    </row>
    <row r="23" spans="1:10">
      <c r="A23" s="71"/>
      <c r="B23" s="72" t="s">
        <v>20</v>
      </c>
      <c r="C23" s="73" t="s">
        <v>23</v>
      </c>
      <c r="D23" s="74" t="s">
        <v>30</v>
      </c>
      <c r="E23" s="95" t="s">
        <v>58</v>
      </c>
      <c r="F23" s="76">
        <v>1.9</v>
      </c>
      <c r="G23" s="77">
        <f>62.4*28/30</f>
        <v>58.24</v>
      </c>
      <c r="H23" s="77">
        <f>2.4*28/30</f>
        <v>2.2400000000000002</v>
      </c>
      <c r="I23" s="77">
        <f>0.45*28/30</f>
        <v>0.42</v>
      </c>
      <c r="J23" s="78">
        <f>11.37*28/30</f>
        <v>10.611999999999998</v>
      </c>
    </row>
    <row r="24" spans="1:10">
      <c r="A24" s="71"/>
      <c r="B24" s="96" t="s">
        <v>18</v>
      </c>
      <c r="C24" s="81" t="s">
        <v>23</v>
      </c>
      <c r="D24" s="82" t="s">
        <v>24</v>
      </c>
      <c r="E24" s="97" t="s">
        <v>58</v>
      </c>
      <c r="F24" s="84">
        <f>54.17*0.027</f>
        <v>1.4625900000000001</v>
      </c>
      <c r="G24" s="85">
        <f>60*28/30</f>
        <v>56</v>
      </c>
      <c r="H24" s="85">
        <f>1.47*28/30</f>
        <v>1.3719999999999999</v>
      </c>
      <c r="I24" s="85">
        <f>0.3*28/30</f>
        <v>0.28000000000000003</v>
      </c>
      <c r="J24" s="86">
        <f>13.44*28/30</f>
        <v>12.544</v>
      </c>
    </row>
    <row r="25" spans="1:10" ht="15" thickBot="1">
      <c r="A25" s="98"/>
      <c r="B25" s="99"/>
      <c r="C25" s="100"/>
      <c r="D25" s="100"/>
      <c r="E25" s="101"/>
      <c r="F25" s="102">
        <f>SUM(F18:F24)</f>
        <v>89.997078492063508</v>
      </c>
      <c r="G25" s="103">
        <f>SUM(G19:G24)</f>
        <v>503.04555555555555</v>
      </c>
      <c r="H25" s="103">
        <f>SUM(H19:H24)</f>
        <v>19.486444444444444</v>
      </c>
      <c r="I25" s="103">
        <f>SUM(I19:I24)</f>
        <v>11.034666666666665</v>
      </c>
      <c r="J25" s="104">
        <f>SUM(J19:J24)</f>
        <v>73.908666666666662</v>
      </c>
    </row>
    <row r="26" spans="1:10" s="1" customFormat="1">
      <c r="E26" s="30"/>
    </row>
    <row r="27" spans="1:10" s="1" customFormat="1">
      <c r="A27" s="51" t="s">
        <v>51</v>
      </c>
      <c r="E27" s="30"/>
    </row>
    <row r="28" spans="1:10" s="1" customFormat="1">
      <c r="E28" s="30"/>
    </row>
    <row r="29" spans="1:10" s="1" customFormat="1">
      <c r="A29" s="51" t="s">
        <v>52</v>
      </c>
      <c r="E29" s="30"/>
    </row>
    <row r="30" spans="1:10" s="1" customFormat="1">
      <c r="E30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 G13:G14 G8:J10 H13:J14 G18:J18 G11:J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2021-08-31T11:31:57Z</cp:lastPrinted>
  <dcterms:created xsi:type="dcterms:W3CDTF">2015-06-05T18:19:34Z</dcterms:created>
  <dcterms:modified xsi:type="dcterms:W3CDTF">2021-10-28T07:08:06Z</dcterms:modified>
</cp:coreProperties>
</file>